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1\3 მარტი\საიტზე ასატვირთი\"/>
    </mc:Choice>
  </mc:AlternateContent>
  <xr:revisionPtr revIDLastSave="0" documentId="13_ncr:1_{C0A2A426-D5BD-4B79-96B6-F6FAA74834DE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8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U45" i="21" s="1"/>
  <c r="N47" i="2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U40" i="21" s="1"/>
  <c r="N42" i="21"/>
  <c r="F42" i="21"/>
  <c r="F40" i="21" s="1"/>
  <c r="Y41" i="21"/>
  <c r="U41" i="21"/>
  <c r="N41" i="21"/>
  <c r="N40" i="21" s="1"/>
  <c r="F41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U34" i="21" s="1"/>
  <c r="N35" i="21"/>
  <c r="F35" i="21"/>
  <c r="F34" i="21" s="1"/>
  <c r="AA34" i="21"/>
  <c r="Z34" i="21"/>
  <c r="Y34" i="21"/>
  <c r="X34" i="21"/>
  <c r="W34" i="21"/>
  <c r="V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U30" i="21" s="1"/>
  <c r="N32" i="21"/>
  <c r="F32" i="21"/>
  <c r="F30" i="21" s="1"/>
  <c r="Y31" i="21"/>
  <c r="U31" i="21"/>
  <c r="N31" i="21"/>
  <c r="F31" i="21"/>
  <c r="AA30" i="21"/>
  <c r="Z30" i="21"/>
  <c r="Y30" i="21"/>
  <c r="X30" i="21"/>
  <c r="W30" i="21"/>
  <c r="V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Y24" i="21" s="1"/>
  <c r="U25" i="21"/>
  <c r="U24" i="21" s="1"/>
  <c r="N25" i="21"/>
  <c r="F25" i="21"/>
  <c r="F24" i="21" s="1"/>
  <c r="AA24" i="21"/>
  <c r="Z24" i="21"/>
  <c r="X24" i="21"/>
  <c r="W24" i="21"/>
  <c r="V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Y21" i="21" s="1"/>
  <c r="U22" i="21"/>
  <c r="N22" i="21"/>
  <c r="N21" i="21" s="1"/>
  <c r="F22" i="2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U18" i="21"/>
  <c r="N18" i="21"/>
  <c r="F18" i="21"/>
  <c r="F17" i="21" s="1"/>
  <c r="AA17" i="21"/>
  <c r="Z17" i="21"/>
  <c r="Y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F11" i="21" s="1"/>
  <c r="Y12" i="21"/>
  <c r="U12" i="21"/>
  <c r="U11" i="21" s="1"/>
  <c r="N12" i="21"/>
  <c r="F12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E11" i="21"/>
  <c r="D11" i="21"/>
  <c r="C11" i="21"/>
  <c r="E38" i="27"/>
  <c r="E35" i="27"/>
  <c r="E29" i="27"/>
  <c r="E41" i="27" s="1"/>
  <c r="E19" i="27"/>
  <c r="E13" i="27"/>
  <c r="E41" i="26"/>
  <c r="E28" i="26"/>
  <c r="E61" i="27"/>
  <c r="E49" i="27"/>
  <c r="E22" i="27"/>
  <c r="E43" i="27" l="1"/>
  <c r="AA50" i="21"/>
  <c r="Z50" i="21"/>
  <c r="X50" i="21"/>
  <c r="V50" i="21"/>
  <c r="P50" i="21"/>
  <c r="K50" i="21"/>
  <c r="L50" i="21"/>
  <c r="M50" i="21"/>
  <c r="J50" i="21"/>
  <c r="E50" i="21"/>
  <c r="D50" i="21"/>
  <c r="C50" i="21"/>
  <c r="E51" i="26"/>
  <c r="U49" i="21"/>
  <c r="Y49" i="21"/>
  <c r="N49" i="21"/>
  <c r="F49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H50" i="21" s="1"/>
  <c r="AG11" i="21"/>
  <c r="AF11" i="21"/>
  <c r="AE11" i="21"/>
  <c r="AD11" i="21"/>
  <c r="AC11" i="21"/>
  <c r="AD50" i="21"/>
  <c r="H50" i="21" l="1"/>
  <c r="AK50" i="21"/>
  <c r="AJ50" i="21"/>
  <c r="AC50" i="21"/>
  <c r="AI50" i="21"/>
  <c r="AG50" i="21"/>
  <c r="AL50" i="21"/>
  <c r="AE50" i="21"/>
  <c r="AF50" i="21"/>
  <c r="S50" i="21"/>
  <c r="T50" i="21"/>
  <c r="R50" i="21"/>
  <c r="W50" i="21"/>
  <c r="G50" i="21"/>
  <c r="I50" i="21"/>
  <c r="O50" i="21"/>
  <c r="Q50" i="21"/>
  <c r="F50" i="21"/>
  <c r="U50" i="21" l="1"/>
  <c r="Y50" i="21"/>
  <c r="E72" i="27"/>
  <c r="E73" i="27" s="1"/>
  <c r="E74" i="27" s="1"/>
  <c r="N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<sst xmlns="http://schemas.openxmlformats.org/spreadsheetml/2006/main" count="330" uniqueCount="245">
  <si>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</si>
  <si>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</si>
  <si>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</si>
  <si>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</si>
  <si>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</si>
  <si>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</si>
  <si>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</si>
  <si>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</si>
  <si>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</si>
  <si>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</si>
  <si>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</si>
  <si>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</si>
  <si>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</si>
  <si>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</si>
  <si>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</si>
  <si>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</si>
  <si>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</si>
  <si>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</si>
  <si>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</si>
  <si>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</si>
  <si>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</si>
  <si>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</si>
  <si>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</si>
  <si>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</si>
  <si>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</si>
  <si>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</si>
  <si>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</si>
  <si>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</si>
  <si>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</si>
  <si>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</si>
  <si>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</si>
  <si>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</si>
  <si>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</si>
  <si>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</si>
  <si>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</si>
  <si>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</si>
  <si>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</si>
  <si>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</si>
  <si>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</si>
  <si>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</si>
  <si>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</si>
  <si>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</si>
  <si>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</si>
  <si>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</si>
  <si>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</si>
  <si>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</si>
  <si>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</si>
  <si>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</si>
  <si>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</si>
  <si>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</si>
  <si>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</si>
  <si>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</si>
  <si>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</si>
  <si>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</si>
  <si>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</si>
  <si>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</si>
  <si>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</si>
  <si>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</si>
  <si>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</si>
  <si>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</si>
  <si>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</si>
  <si>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</si>
  <si>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</si>
  <si>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</si>
  <si>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</si>
  <si>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</si>
  <si>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</si>
  <si>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</si>
  <si>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</si>
  <si>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</si>
  <si>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</si>
  <si>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</si>
  <si>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</si>
  <si>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</si>
  <si>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</si>
  <si>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</si>
  <si>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</si>
  <si>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</si>
  <si>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</si>
  <si>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</si>
  <si>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</si>
  <si>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</si>
  <si>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</si>
  <si>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</si>
  <si>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</si>
  <si>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</si>
  <si>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</si>
  <si>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</si>
  <si>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</si>
  <si>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</si>
  <si>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</si>
  <si>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</si>
  <si>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</si>
  <si>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</si>
  <si>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</si>
  <si>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</si>
  <si>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</si>
  <si>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</si>
  <si>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</si>
  <si>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</si>
  <si>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</si>
  <si>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</si>
  <si>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</si>
  <si>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</si>
  <si>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</si>
  <si>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</si>
  <si>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</si>
  <si>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</si>
  <si>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</si>
  <si>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</si>
  <si>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</si>
  <si>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</si>
  <si>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</si>
  <si>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</si>
  <si>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</si>
  <si>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</si>
  <si>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</si>
  <si>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</si>
  <si>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</si>
  <si>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</si>
  <si>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</si>
  <si>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</si>
  <si>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</si>
  <si>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</si>
  <si>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</si>
  <si>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</si>
  <si>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</si>
  <si>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</si>
  <si>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</si>
  <si>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</si>
  <si>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</si>
  <si>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</si>
  <si>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</si>
  <si>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</si>
  <si>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</si>
  <si>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</si>
  <si>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</si>
  <si>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</si>
  <si>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</si>
  <si>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</si>
  <si>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</si>
  <si>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</si>
  <si>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</si>
  <si>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</si>
  <si>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</si>
  <si>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</si>
  <si>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</si>
  <si>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</si>
  <si>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</si>
  <si>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</si>
  <si>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</si>
  <si>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</si>
  <si>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</si>
  <si>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</si>
  <si>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</si>
  <si>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</si>
  <si>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</si>
  <si>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</si>
  <si>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</si>
  <si>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</si>
  <si>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</si>
  <si>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</si>
  <si>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</si>
  <si>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</si>
  <si>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</si>
  <si>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</si>
  <si>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</si>
  <si>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</si>
  <si>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</si>
  <si>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</si>
  <si>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</si>
  <si>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</si>
  <si>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</si>
  <si>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</si>
  <si>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</si>
  <si>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</si>
  <si>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</si>
  <si>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</si>
  <si>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</si>
  <si>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</si>
  <si>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</si>
  <si>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</si>
  <si>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</si>
  <si>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</si>
  <si>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</si>
  <si>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</si>
  <si>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</si>
  <si>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</si>
  <si>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</si>
  <si>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</si>
  <si>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</si>
  <si>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</si>
  <si>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</si>
  <si>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</si>
  <si>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</si>
  <si>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</si>
  <si>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</si>
  <si>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</si>
  <si>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</si>
  <si>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</si>
  <si>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</si>
  <si>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</si>
  <si>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</si>
  <si>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</si>
  <si>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</si>
  <si>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</si>
  <si>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</si>
  <si>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</si>
  <si>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</si>
  <si>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</si>
  <si>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</si>
  <si>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</si>
  <si>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</si>
  <si>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</si>
  <si>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</si>
  <si>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</si>
  <si>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</si>
  <si>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</si>
  <si>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</si>
  <si>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</si>
  <si>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</si>
  <si>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</si>
  <si>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</si>
  <si>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</si>
  <si>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</si>
  <si>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</si>
  <si>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</si>
  <si>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</si>
  <si>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</si>
  <si>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</si>
  <si>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</si>
  <si>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</si>
  <si>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</si>
  <si>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</si>
  <si>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</si>
  <si>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</si>
  <si>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</si>
  <si>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</si>
  <si>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</si>
  <si>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</si>
  <si>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</si>
  <si>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</si>
  <si>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</si>
  <si>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31/03/2021</t>
  </si>
  <si>
    <t>საანგარიშო პერიოდი: 01/01/2021-31/03/2021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</si>
</sst>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89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19" applyFont="1" applyFill="1" applyBorder="1" applyAlignment="1">
      <alignment horizontal="center" vertical="center"/>
    </xf>
    <xf numFmtId="0" fontId="4" fillId="0" borderId="52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4" xfId="386" applyNumberFormat="1" applyFont="1" applyFill="1" applyBorder="1" applyAlignment="1">
      <alignment horizontal="center" vertical="center"/>
    </xf>
    <xf numFmtId="0" fontId="4" fillId="0" borderId="55" xfId="319" applyFont="1" applyFill="1" applyBorder="1" applyAlignment="1">
      <alignment horizontal="center"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4" fillId="0" borderId="58" xfId="386" applyNumberFormat="1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4" fillId="0" borderId="56" xfId="319" applyFont="1" applyFill="1" applyBorder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0" xfId="386" applyFont="1" applyFill="1" applyBorder="1" applyAlignment="1">
      <alignment horizontal="left" vertical="center"/>
    </xf>
    <xf numFmtId="0" fontId="4" fillId="0" borderId="56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8" activePane="bottomLeft" state="frozen"/>
      <selection pane="bottomLeft" activeCell="D7" sqref="D7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1.710937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77" customFormat="1">
      <c r="B2" s="179" t="s">
        <v>242</v>
      </c>
      <c r="C2" s="179"/>
      <c r="D2" s="173"/>
      <c r="E2" s="178" t="s">
        <v>237</v>
      </c>
    </row>
    <row r="3" spans="2:5" s="177" customFormat="1">
      <c r="B3" s="249" t="s">
        <v>243</v>
      </c>
      <c r="C3" s="249"/>
      <c r="D3" s="249"/>
      <c r="E3" s="249"/>
    </row>
    <row r="4" spans="2:5">
      <c r="B4" s="117"/>
      <c r="C4" s="117"/>
    </row>
    <row r="5" spans="2:5" ht="18" customHeight="1">
      <c r="B5" s="118"/>
      <c r="C5" s="250" t="s">
        <v>84</v>
      </c>
      <c r="D5" s="251"/>
      <c r="E5" s="251"/>
    </row>
    <row r="6" spans="2:5" ht="15.75" thickBot="1">
      <c r="E6" s="147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52" t="s">
        <v>89</v>
      </c>
      <c r="D9" s="252"/>
      <c r="E9" s="252"/>
    </row>
    <row r="10" spans="2:5" s="131" customFormat="1" ht="15" customHeight="1">
      <c r="B10" s="234" t="s">
        <v>90</v>
      </c>
      <c r="C10" s="235">
        <v>1</v>
      </c>
      <c r="D10" s="236" t="s">
        <v>241</v>
      </c>
      <c r="E10" s="190">
        <v>3384956.64</v>
      </c>
    </row>
    <row r="11" spans="2:5" s="131" customFormat="1" ht="15" customHeight="1">
      <c r="B11" s="237" t="s">
        <v>91</v>
      </c>
      <c r="C11" s="218">
        <v>2</v>
      </c>
      <c r="D11" s="219" t="s">
        <v>92</v>
      </c>
      <c r="E11" s="187">
        <v>6390698.6975335274</v>
      </c>
    </row>
    <row r="12" spans="2:5" s="131" customFormat="1" ht="15" customHeight="1">
      <c r="B12" s="237" t="s">
        <v>93</v>
      </c>
      <c r="C12" s="218">
        <v>3</v>
      </c>
      <c r="D12" s="219" t="s">
        <v>94</v>
      </c>
      <c r="E12" s="187">
        <v>0</v>
      </c>
    </row>
    <row r="13" spans="2:5" s="131" customFormat="1" ht="15" customHeight="1">
      <c r="B13" s="237" t="s">
        <v>95</v>
      </c>
      <c r="C13" s="218">
        <v>4</v>
      </c>
      <c r="D13" s="238" t="s">
        <v>96</v>
      </c>
      <c r="E13" s="187">
        <v>0</v>
      </c>
    </row>
    <row r="14" spans="2:5" s="131" customFormat="1" ht="30">
      <c r="B14" s="237" t="s">
        <v>97</v>
      </c>
      <c r="C14" s="218">
        <v>5</v>
      </c>
      <c r="D14" s="239" t="s">
        <v>98</v>
      </c>
      <c r="E14" s="187">
        <v>0</v>
      </c>
    </row>
    <row r="15" spans="2:5" s="131" customFormat="1" ht="15" customHeight="1">
      <c r="B15" s="237" t="s">
        <v>99</v>
      </c>
      <c r="C15" s="218">
        <v>6</v>
      </c>
      <c r="D15" s="238" t="s">
        <v>100</v>
      </c>
      <c r="E15" s="187">
        <v>28267846.649342272</v>
      </c>
    </row>
    <row r="16" spans="2:5" s="131" customFormat="1" ht="15" customHeight="1">
      <c r="B16" s="237" t="s">
        <v>101</v>
      </c>
      <c r="C16" s="218">
        <v>7</v>
      </c>
      <c r="D16" s="219" t="s">
        <v>102</v>
      </c>
      <c r="E16" s="187">
        <v>8600096.3659078442</v>
      </c>
    </row>
    <row r="17" spans="2:8" s="131" customFormat="1" ht="15" customHeight="1">
      <c r="B17" s="237" t="s">
        <v>103</v>
      </c>
      <c r="C17" s="218">
        <v>8</v>
      </c>
      <c r="D17" s="238" t="s">
        <v>104</v>
      </c>
      <c r="E17" s="187"/>
    </row>
    <row r="18" spans="2:8" s="131" customFormat="1" ht="15" customHeight="1">
      <c r="B18" s="237" t="s">
        <v>105</v>
      </c>
      <c r="C18" s="218">
        <v>9</v>
      </c>
      <c r="D18" s="219" t="s">
        <v>106</v>
      </c>
      <c r="E18" s="187">
        <v>2440311.6399999997</v>
      </c>
    </row>
    <row r="19" spans="2:8" s="131" customFormat="1" ht="15" customHeight="1">
      <c r="B19" s="237" t="s">
        <v>107</v>
      </c>
      <c r="C19" s="218">
        <v>10</v>
      </c>
      <c r="D19" s="219" t="s">
        <v>108</v>
      </c>
      <c r="E19" s="187">
        <v>0</v>
      </c>
    </row>
    <row r="20" spans="2:8" s="131" customFormat="1" ht="15" customHeight="1">
      <c r="B20" s="237" t="s">
        <v>109</v>
      </c>
      <c r="C20" s="218">
        <v>11</v>
      </c>
      <c r="D20" s="219" t="s">
        <v>110</v>
      </c>
      <c r="E20" s="187">
        <v>0</v>
      </c>
    </row>
    <row r="21" spans="2:8" s="131" customFormat="1" ht="15" customHeight="1">
      <c r="B21" s="237" t="s">
        <v>111</v>
      </c>
      <c r="C21" s="218">
        <v>12</v>
      </c>
      <c r="D21" s="219" t="s">
        <v>112</v>
      </c>
      <c r="E21" s="187">
        <v>18746684.271528099</v>
      </c>
    </row>
    <row r="22" spans="2:8" s="131" customFormat="1" ht="15" customHeight="1">
      <c r="B22" s="237" t="s">
        <v>113</v>
      </c>
      <c r="C22" s="218">
        <v>13</v>
      </c>
      <c r="D22" s="219" t="s">
        <v>114</v>
      </c>
      <c r="E22" s="187">
        <v>439147.91357910808</v>
      </c>
    </row>
    <row r="23" spans="2:8" s="131" customFormat="1" ht="15" customHeight="1">
      <c r="B23" s="237" t="s">
        <v>115</v>
      </c>
      <c r="C23" s="218">
        <v>14</v>
      </c>
      <c r="D23" s="219" t="s">
        <v>116</v>
      </c>
      <c r="E23" s="187">
        <v>1971343.9299999997</v>
      </c>
      <c r="H23" s="191"/>
    </row>
    <row r="24" spans="2:8" s="131" customFormat="1" ht="15" customHeight="1">
      <c r="B24" s="237" t="s">
        <v>117</v>
      </c>
      <c r="C24" s="218">
        <v>15</v>
      </c>
      <c r="D24" s="219" t="s">
        <v>118</v>
      </c>
      <c r="E24" s="187">
        <v>762800</v>
      </c>
      <c r="H24" s="191"/>
    </row>
    <row r="25" spans="2:8" s="131" customFormat="1" ht="15" customHeight="1">
      <c r="B25" s="237" t="s">
        <v>119</v>
      </c>
      <c r="C25" s="218">
        <v>16</v>
      </c>
      <c r="D25" s="219" t="s">
        <v>120</v>
      </c>
      <c r="E25" s="187">
        <v>480779.03999999986</v>
      </c>
      <c r="H25" s="191"/>
    </row>
    <row r="26" spans="2:8" s="131" customFormat="1" ht="15" customHeight="1">
      <c r="B26" s="237" t="s">
        <v>121</v>
      </c>
      <c r="C26" s="218">
        <v>17</v>
      </c>
      <c r="D26" s="219" t="s">
        <v>122</v>
      </c>
      <c r="E26" s="187"/>
      <c r="H26" s="191"/>
    </row>
    <row r="27" spans="2:8" s="131" customFormat="1" ht="15" customHeight="1">
      <c r="B27" s="237" t="s">
        <v>123</v>
      </c>
      <c r="C27" s="218">
        <v>18</v>
      </c>
      <c r="D27" s="240" t="s">
        <v>124</v>
      </c>
      <c r="E27" s="187">
        <v>1522480.2049999412</v>
      </c>
      <c r="H27" s="191"/>
    </row>
    <row r="28" spans="2:8" s="137" customFormat="1" ht="15" customHeight="1" thickBot="1">
      <c r="B28" s="241" t="s">
        <v>125</v>
      </c>
      <c r="C28" s="136">
        <v>19</v>
      </c>
      <c r="D28" s="242" t="s">
        <v>126</v>
      </c>
      <c r="E28" s="180">
        <f>SUM(E10:E27)</f>
        <v>73007145.35289079</v>
      </c>
      <c r="H28" s="191"/>
    </row>
    <row r="29" spans="2:8" s="127" customFormat="1" ht="6" customHeight="1">
      <c r="B29" s="243"/>
      <c r="C29" s="223"/>
      <c r="D29" s="244"/>
      <c r="E29" s="225"/>
      <c r="H29" s="191"/>
    </row>
    <row r="30" spans="2:8" s="127" customFormat="1" ht="15.75" customHeight="1" thickBot="1">
      <c r="B30" s="243"/>
      <c r="C30" s="255" t="s">
        <v>127</v>
      </c>
      <c r="D30" s="255"/>
      <c r="E30" s="255"/>
      <c r="H30" s="191"/>
    </row>
    <row r="31" spans="2:8" s="131" customFormat="1" ht="15" customHeight="1">
      <c r="B31" s="234" t="s">
        <v>128</v>
      </c>
      <c r="C31" s="235">
        <v>20</v>
      </c>
      <c r="D31" s="245" t="s">
        <v>129</v>
      </c>
      <c r="E31" s="130">
        <v>49655287.127203718</v>
      </c>
      <c r="H31" s="191"/>
    </row>
    <row r="32" spans="2:8" s="131" customFormat="1" ht="15" customHeight="1">
      <c r="B32" s="237" t="s">
        <v>130</v>
      </c>
      <c r="C32" s="218">
        <v>21</v>
      </c>
      <c r="D32" s="246" t="s">
        <v>131</v>
      </c>
      <c r="E32" s="134">
        <v>6316549.1802128199</v>
      </c>
      <c r="H32" s="191"/>
    </row>
    <row r="33" spans="2:11" s="131" customFormat="1" ht="15" customHeight="1">
      <c r="B33" s="237" t="s">
        <v>132</v>
      </c>
      <c r="C33" s="218">
        <v>22</v>
      </c>
      <c r="D33" s="238" t="s">
        <v>133</v>
      </c>
      <c r="E33" s="134"/>
      <c r="H33" s="191"/>
    </row>
    <row r="34" spans="2:11" s="131" customFormat="1" ht="15" customHeight="1">
      <c r="B34" s="237" t="s">
        <v>134</v>
      </c>
      <c r="C34" s="218">
        <v>23</v>
      </c>
      <c r="D34" s="246" t="s">
        <v>135</v>
      </c>
      <c r="E34" s="134">
        <v>4513078.8452429483</v>
      </c>
      <c r="H34" s="191"/>
    </row>
    <row r="35" spans="2:11" s="131" customFormat="1" ht="15" customHeight="1">
      <c r="B35" s="237" t="s">
        <v>136</v>
      </c>
      <c r="C35" s="218">
        <v>24</v>
      </c>
      <c r="D35" s="246" t="s">
        <v>137</v>
      </c>
      <c r="E35" s="134">
        <v>0</v>
      </c>
      <c r="H35" s="191"/>
    </row>
    <row r="36" spans="2:11" s="131" customFormat="1" ht="15" customHeight="1">
      <c r="B36" s="237" t="s">
        <v>138</v>
      </c>
      <c r="C36" s="218">
        <v>25</v>
      </c>
      <c r="D36" s="246" t="s">
        <v>139</v>
      </c>
      <c r="E36" s="134">
        <v>0</v>
      </c>
      <c r="H36" s="191"/>
    </row>
    <row r="37" spans="2:11" s="131" customFormat="1" ht="15" customHeight="1">
      <c r="B37" s="237" t="s">
        <v>140</v>
      </c>
      <c r="C37" s="218">
        <v>26</v>
      </c>
      <c r="D37" s="246" t="s">
        <v>141</v>
      </c>
      <c r="E37" s="134">
        <v>0</v>
      </c>
      <c r="H37" s="191"/>
    </row>
    <row r="38" spans="2:11" s="131" customFormat="1" ht="15" customHeight="1">
      <c r="B38" s="237" t="s">
        <v>142</v>
      </c>
      <c r="C38" s="218">
        <v>27</v>
      </c>
      <c r="D38" s="246" t="s">
        <v>143</v>
      </c>
      <c r="E38" s="134">
        <v>462827.17110218637</v>
      </c>
      <c r="H38" s="191"/>
    </row>
    <row r="39" spans="2:11" s="131" customFormat="1" ht="15" customHeight="1">
      <c r="B39" s="237" t="s">
        <v>144</v>
      </c>
      <c r="C39" s="218">
        <v>28</v>
      </c>
      <c r="D39" s="246" t="s">
        <v>145</v>
      </c>
      <c r="E39" s="134">
        <v>167086.56449998915</v>
      </c>
      <c r="H39" s="191"/>
      <c r="J39" s="191"/>
      <c r="K39" s="191"/>
    </row>
    <row r="40" spans="2:11" s="131" customFormat="1" ht="15" customHeight="1">
      <c r="B40" s="237" t="s">
        <v>146</v>
      </c>
      <c r="C40" s="218">
        <v>29</v>
      </c>
      <c r="D40" s="246" t="s">
        <v>147</v>
      </c>
      <c r="E40" s="134">
        <v>2805364.7807502882</v>
      </c>
      <c r="H40" s="191"/>
      <c r="K40" s="191"/>
    </row>
    <row r="41" spans="2:11" s="137" customFormat="1" ht="15" customHeight="1" thickBot="1">
      <c r="B41" s="241" t="s">
        <v>148</v>
      </c>
      <c r="C41" s="136">
        <v>30</v>
      </c>
      <c r="D41" s="139" t="s">
        <v>149</v>
      </c>
      <c r="E41" s="180">
        <f>SUM(E31:E40)</f>
        <v>63920193.66901195</v>
      </c>
    </row>
    <row r="42" spans="2:11" s="141" customFormat="1" ht="6" customHeight="1">
      <c r="B42" s="247"/>
      <c r="C42" s="248"/>
      <c r="D42" s="244"/>
      <c r="E42" s="225"/>
    </row>
    <row r="43" spans="2:11" s="127" customFormat="1" ht="15.75" customHeight="1" thickBot="1">
      <c r="B43" s="247"/>
      <c r="C43" s="255" t="s">
        <v>150</v>
      </c>
      <c r="D43" s="255"/>
      <c r="E43" s="255"/>
    </row>
    <row r="44" spans="2:11" s="131" customFormat="1" ht="15" customHeight="1">
      <c r="B44" s="234" t="s">
        <v>151</v>
      </c>
      <c r="C44" s="235">
        <v>31</v>
      </c>
      <c r="D44" s="245" t="s">
        <v>152</v>
      </c>
      <c r="E44" s="130">
        <v>3485210</v>
      </c>
    </row>
    <row r="45" spans="2:11" s="131" customFormat="1" ht="15" customHeight="1">
      <c r="B45" s="237" t="s">
        <v>153</v>
      </c>
      <c r="C45" s="218">
        <v>32</v>
      </c>
      <c r="D45" s="246" t="s">
        <v>154</v>
      </c>
      <c r="E45" s="134"/>
    </row>
    <row r="46" spans="2:11" s="131" customFormat="1" ht="15" customHeight="1">
      <c r="B46" s="237" t="s">
        <v>155</v>
      </c>
      <c r="C46" s="218">
        <v>33</v>
      </c>
      <c r="D46" s="246" t="s">
        <v>156</v>
      </c>
      <c r="E46" s="134"/>
    </row>
    <row r="47" spans="2:11" s="131" customFormat="1" ht="15" customHeight="1">
      <c r="B47" s="237" t="s">
        <v>157</v>
      </c>
      <c r="C47" s="218">
        <v>34</v>
      </c>
      <c r="D47" s="246" t="s">
        <v>158</v>
      </c>
      <c r="E47" s="134">
        <v>5517350.7473044973</v>
      </c>
    </row>
    <row r="48" spans="2:11" s="131" customFormat="1" ht="15" customHeight="1">
      <c r="B48" s="237" t="s">
        <v>159</v>
      </c>
      <c r="C48" s="218">
        <v>35</v>
      </c>
      <c r="D48" s="246" t="s">
        <v>160</v>
      </c>
      <c r="E48" s="134">
        <v>84390.936574342268</v>
      </c>
    </row>
    <row r="49" spans="2:7" s="131" customFormat="1" ht="15" customHeight="1">
      <c r="B49" s="132" t="s">
        <v>161</v>
      </c>
      <c r="C49" s="133">
        <v>36</v>
      </c>
      <c r="D49" s="138" t="s">
        <v>162</v>
      </c>
      <c r="E49" s="134"/>
    </row>
    <row r="50" spans="2:7" s="137" customFormat="1" ht="15" customHeight="1">
      <c r="B50" s="132" t="s">
        <v>163</v>
      </c>
      <c r="C50" s="142">
        <v>37</v>
      </c>
      <c r="D50" s="143" t="s">
        <v>164</v>
      </c>
      <c r="E50" s="181">
        <v>9086951.683878839</v>
      </c>
    </row>
    <row r="51" spans="2:7" s="137" customFormat="1" ht="15" customHeight="1" thickBot="1">
      <c r="B51" s="135" t="s">
        <v>165</v>
      </c>
      <c r="C51" s="144">
        <v>38</v>
      </c>
      <c r="D51" s="145" t="s">
        <v>166</v>
      </c>
      <c r="E51" s="182">
        <f>E41+E50</f>
        <v>73007145.35289079</v>
      </c>
    </row>
    <row r="52" spans="2:7" s="146" customFormat="1">
      <c r="G52" s="192"/>
    </row>
    <row r="53" spans="2:7" s="146" customFormat="1"/>
    <row r="54" spans="2:7">
      <c r="C54" s="253"/>
      <c r="D54" s="253"/>
      <c r="E54" s="253"/>
    </row>
    <row r="55" spans="2:7">
      <c r="C55" s="254"/>
      <c r="D55" s="254"/>
      <c r="E55" s="254"/>
    </row>
    <row r="56" spans="2:7">
      <c r="C56" s="253"/>
      <c r="D56" s="253"/>
      <c r="E56" s="253"/>
    </row>
    <row r="57" spans="2:7">
      <c r="C57" s="254"/>
      <c r="D57" s="254"/>
      <c r="E57" s="254"/>
    </row>
    <row r="58" spans="2:7" ht="15" customHeight="1">
      <c r="C58" s="253"/>
      <c r="D58" s="253"/>
      <c r="E58" s="253"/>
    </row>
    <row r="59" spans="2:7">
      <c r="C59" s="254"/>
      <c r="D59" s="254"/>
      <c r="E59" s="254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13" activePane="bottomLeft" state="frozen"/>
      <selection activeCell="C120" sqref="C120"/>
      <selection pane="bottomLeft" activeCell="E29" sqref="E29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31" t="s">
        <v>242</v>
      </c>
      <c r="C1" s="131"/>
      <c r="D1" s="148"/>
      <c r="E1" s="174" t="s">
        <v>238</v>
      </c>
    </row>
    <row r="2" spans="2:5" ht="15" customHeight="1">
      <c r="B2" s="258" t="s">
        <v>244</v>
      </c>
      <c r="C2" s="258"/>
      <c r="D2" s="258"/>
      <c r="E2" s="258"/>
    </row>
    <row r="3" spans="2:5" ht="15" customHeight="1"/>
    <row r="4" spans="2:5" s="149" customFormat="1" ht="12.75" customHeight="1">
      <c r="D4" s="259" t="s">
        <v>167</v>
      </c>
      <c r="E4" s="259"/>
    </row>
    <row r="5" spans="2:5" ht="15" customHeight="1" thickBot="1">
      <c r="E5" s="172" t="s">
        <v>85</v>
      </c>
    </row>
    <row r="6" spans="2:5" s="152" customFormat="1" ht="45" customHeight="1" thickBot="1">
      <c r="B6" s="119" t="s">
        <v>86</v>
      </c>
      <c r="C6" s="150" t="s">
        <v>87</v>
      </c>
      <c r="D6" s="151"/>
      <c r="E6" s="122" t="s">
        <v>88</v>
      </c>
    </row>
    <row r="7" spans="2:5" s="141" customFormat="1" ht="9" customHeight="1">
      <c r="C7" s="153"/>
      <c r="D7" s="153"/>
      <c r="E7" s="154"/>
    </row>
    <row r="8" spans="2:5" s="141" customFormat="1" ht="15" customHeight="1" thickBot="1">
      <c r="C8" s="260" t="s">
        <v>168</v>
      </c>
      <c r="D8" s="260"/>
      <c r="E8" s="260"/>
    </row>
    <row r="9" spans="2:5" ht="15" customHeight="1">
      <c r="B9" s="155" t="s">
        <v>90</v>
      </c>
      <c r="C9" s="212">
        <v>1</v>
      </c>
      <c r="D9" s="213" t="s">
        <v>169</v>
      </c>
      <c r="E9" s="185">
        <v>15417362.833333332</v>
      </c>
    </row>
    <row r="10" spans="2:5" ht="15" customHeight="1">
      <c r="B10" s="157" t="s">
        <v>91</v>
      </c>
      <c r="C10" s="214">
        <v>2</v>
      </c>
      <c r="D10" s="215" t="s">
        <v>170</v>
      </c>
      <c r="E10" s="186">
        <v>1022000.6061537203</v>
      </c>
    </row>
    <row r="11" spans="2:5" ht="15" customHeight="1">
      <c r="B11" s="157" t="s">
        <v>93</v>
      </c>
      <c r="C11" s="214">
        <v>3</v>
      </c>
      <c r="D11" s="216" t="s">
        <v>171</v>
      </c>
      <c r="E11" s="186">
        <v>2423330.6330412258</v>
      </c>
    </row>
    <row r="12" spans="2:5" ht="15" customHeight="1">
      <c r="B12" s="157" t="s">
        <v>95</v>
      </c>
      <c r="C12" s="214">
        <v>4</v>
      </c>
      <c r="D12" s="217" t="s">
        <v>172</v>
      </c>
      <c r="E12" s="186">
        <v>-165012.07470120885</v>
      </c>
    </row>
    <row r="13" spans="2:5" s="131" customFormat="1" ht="15" customHeight="1">
      <c r="B13" s="157" t="s">
        <v>97</v>
      </c>
      <c r="C13" s="218">
        <v>5</v>
      </c>
      <c r="D13" s="219" t="s">
        <v>173</v>
      </c>
      <c r="E13" s="187">
        <f>E9-E10-E11+E12</f>
        <v>11807019.519437177</v>
      </c>
    </row>
    <row r="14" spans="2:5" ht="15" customHeight="1">
      <c r="B14" s="157" t="s">
        <v>99</v>
      </c>
      <c r="C14" s="214">
        <v>6</v>
      </c>
      <c r="D14" s="215" t="s">
        <v>174</v>
      </c>
      <c r="E14" s="186">
        <v>9233056.6387254894</v>
      </c>
    </row>
    <row r="15" spans="2:5" ht="15" customHeight="1">
      <c r="B15" s="157" t="s">
        <v>101</v>
      </c>
      <c r="C15" s="214">
        <v>7</v>
      </c>
      <c r="D15" s="215" t="s">
        <v>175</v>
      </c>
      <c r="E15" s="186">
        <v>274206.64500000002</v>
      </c>
    </row>
    <row r="16" spans="2:5" ht="15" customHeight="1">
      <c r="B16" s="157" t="s">
        <v>103</v>
      </c>
      <c r="C16" s="214">
        <v>8</v>
      </c>
      <c r="D16" s="216" t="s">
        <v>176</v>
      </c>
      <c r="E16" s="186">
        <v>3976739.3448832338</v>
      </c>
    </row>
    <row r="17" spans="2:5" ht="15" customHeight="1">
      <c r="B17" s="157" t="s">
        <v>105</v>
      </c>
      <c r="C17" s="214">
        <v>9</v>
      </c>
      <c r="D17" s="216" t="s">
        <v>177</v>
      </c>
      <c r="E17" s="186">
        <v>3745140.7575000003</v>
      </c>
    </row>
    <row r="18" spans="2:5" ht="15" customHeight="1">
      <c r="B18" s="157" t="s">
        <v>107</v>
      </c>
      <c r="C18" s="214">
        <v>10</v>
      </c>
      <c r="D18" s="216" t="s">
        <v>178</v>
      </c>
      <c r="E18" s="186">
        <v>357598.65500000003</v>
      </c>
    </row>
    <row r="19" spans="2:5" s="131" customFormat="1" ht="15" customHeight="1">
      <c r="B19" s="157" t="s">
        <v>109</v>
      </c>
      <c r="C19" s="218">
        <v>11</v>
      </c>
      <c r="D19" s="219" t="s">
        <v>179</v>
      </c>
      <c r="E19" s="187">
        <f>E14-E15+E16-E17-E18</f>
        <v>8832849.9261087235</v>
      </c>
    </row>
    <row r="20" spans="2:5" s="131" customFormat="1" ht="15" customHeight="1">
      <c r="B20" s="157" t="s">
        <v>111</v>
      </c>
      <c r="C20" s="218">
        <v>12</v>
      </c>
      <c r="D20" s="219" t="s">
        <v>180</v>
      </c>
      <c r="E20" s="187"/>
    </row>
    <row r="21" spans="2:5" s="131" customFormat="1" ht="15" customHeight="1">
      <c r="B21" s="157" t="s">
        <v>113</v>
      </c>
      <c r="C21" s="218">
        <v>13</v>
      </c>
      <c r="D21" s="219" t="s">
        <v>181</v>
      </c>
      <c r="E21" s="187">
        <v>-100861.81518546949</v>
      </c>
    </row>
    <row r="22" spans="2:5" s="131" customFormat="1" ht="15" customHeight="1" thickBot="1">
      <c r="B22" s="159" t="s">
        <v>115</v>
      </c>
      <c r="C22" s="220">
        <v>14</v>
      </c>
      <c r="D22" s="221" t="s">
        <v>182</v>
      </c>
      <c r="E22" s="184">
        <f>E13-E19-E20+E21</f>
        <v>2873307.778142984</v>
      </c>
    </row>
    <row r="23" spans="2:5" ht="9" customHeight="1">
      <c r="B23" s="222"/>
      <c r="C23" s="223"/>
      <c r="D23" s="224"/>
      <c r="E23" s="225"/>
    </row>
    <row r="24" spans="2:5" ht="15" customHeight="1" thickBot="1">
      <c r="B24" s="222"/>
      <c r="C24" s="256" t="s">
        <v>183</v>
      </c>
      <c r="D24" s="256"/>
      <c r="E24" s="256"/>
    </row>
    <row r="25" spans="2:5" ht="15" customHeight="1">
      <c r="B25" s="155" t="s">
        <v>117</v>
      </c>
      <c r="C25" s="212">
        <v>15</v>
      </c>
      <c r="D25" s="213" t="s">
        <v>169</v>
      </c>
      <c r="E25" s="185">
        <v>124186.38</v>
      </c>
    </row>
    <row r="26" spans="2:5" ht="15" customHeight="1">
      <c r="B26" s="157" t="s">
        <v>119</v>
      </c>
      <c r="C26" s="214">
        <v>16</v>
      </c>
      <c r="D26" s="215" t="s">
        <v>170</v>
      </c>
      <c r="E26" s="186">
        <v>58795.71324768255</v>
      </c>
    </row>
    <row r="27" spans="2:5" ht="15" customHeight="1">
      <c r="B27" s="157" t="s">
        <v>121</v>
      </c>
      <c r="C27" s="214">
        <v>17</v>
      </c>
      <c r="D27" s="216" t="s">
        <v>171</v>
      </c>
      <c r="E27" s="186">
        <v>25667.540000000037</v>
      </c>
    </row>
    <row r="28" spans="2:5" ht="15" customHeight="1">
      <c r="B28" s="157" t="s">
        <v>123</v>
      </c>
      <c r="C28" s="214">
        <v>18</v>
      </c>
      <c r="D28" s="216" t="s">
        <v>172</v>
      </c>
      <c r="E28" s="186">
        <v>29909.468748604064</v>
      </c>
    </row>
    <row r="29" spans="2:5" s="131" customFormat="1" ht="15" customHeight="1">
      <c r="B29" s="157" t="s">
        <v>125</v>
      </c>
      <c r="C29" s="218">
        <v>19</v>
      </c>
      <c r="D29" s="219" t="s">
        <v>184</v>
      </c>
      <c r="E29" s="187">
        <f>E25-E26-E27+E28</f>
        <v>69632.595500921481</v>
      </c>
    </row>
    <row r="30" spans="2:5" ht="15" customHeight="1">
      <c r="B30" s="157" t="s">
        <v>128</v>
      </c>
      <c r="C30" s="214">
        <v>20</v>
      </c>
      <c r="D30" s="215" t="s">
        <v>174</v>
      </c>
      <c r="E30" s="186">
        <v>24825.57</v>
      </c>
    </row>
    <row r="31" spans="2:5" ht="15" customHeight="1">
      <c r="B31" s="157" t="s">
        <v>130</v>
      </c>
      <c r="C31" s="214">
        <v>21</v>
      </c>
      <c r="D31" s="215" t="s">
        <v>185</v>
      </c>
      <c r="E31" s="186">
        <v>0</v>
      </c>
    </row>
    <row r="32" spans="2:5" ht="15" customHeight="1">
      <c r="B32" s="157" t="s">
        <v>132</v>
      </c>
      <c r="C32" s="214">
        <v>22</v>
      </c>
      <c r="D32" s="216" t="s">
        <v>176</v>
      </c>
      <c r="E32" s="186">
        <v>127411.19</v>
      </c>
    </row>
    <row r="33" spans="2:5" ht="15" customHeight="1">
      <c r="B33" s="157" t="s">
        <v>134</v>
      </c>
      <c r="C33" s="214">
        <v>23</v>
      </c>
      <c r="D33" s="216" t="s">
        <v>177</v>
      </c>
      <c r="E33" s="186"/>
    </row>
    <row r="34" spans="2:5" ht="15" customHeight="1">
      <c r="B34" s="157" t="s">
        <v>136</v>
      </c>
      <c r="C34" s="214">
        <v>24</v>
      </c>
      <c r="D34" s="216" t="s">
        <v>186</v>
      </c>
      <c r="E34" s="186"/>
    </row>
    <row r="35" spans="2:5" s="131" customFormat="1" ht="15" customHeight="1">
      <c r="B35" s="157" t="s">
        <v>138</v>
      </c>
      <c r="C35" s="218">
        <v>25</v>
      </c>
      <c r="D35" s="219" t="s">
        <v>187</v>
      </c>
      <c r="E35" s="187">
        <f>E30-E31+E32-E33-E34</f>
        <v>152236.76</v>
      </c>
    </row>
    <row r="36" spans="2:5" ht="15" customHeight="1">
      <c r="B36" s="157" t="s">
        <v>140</v>
      </c>
      <c r="C36" s="214">
        <v>26</v>
      </c>
      <c r="D36" s="215" t="s">
        <v>188</v>
      </c>
      <c r="E36" s="186"/>
    </row>
    <row r="37" spans="2:5" ht="15" customHeight="1">
      <c r="B37" s="157" t="s">
        <v>142</v>
      </c>
      <c r="C37" s="214">
        <v>27</v>
      </c>
      <c r="D37" s="216" t="s">
        <v>189</v>
      </c>
      <c r="E37" s="186"/>
    </row>
    <row r="38" spans="2:5" s="131" customFormat="1" ht="15" customHeight="1">
      <c r="B38" s="157" t="s">
        <v>144</v>
      </c>
      <c r="C38" s="218">
        <v>28</v>
      </c>
      <c r="D38" s="219" t="s">
        <v>190</v>
      </c>
      <c r="E38" s="187">
        <f>E36-E37</f>
        <v>0</v>
      </c>
    </row>
    <row r="39" spans="2:5" s="131" customFormat="1" ht="15" customHeight="1">
      <c r="B39" s="157" t="s">
        <v>146</v>
      </c>
      <c r="C39" s="218">
        <v>29</v>
      </c>
      <c r="D39" s="219" t="s">
        <v>191</v>
      </c>
      <c r="E39" s="187"/>
    </row>
    <row r="40" spans="2:5" s="131" customFormat="1" ht="15" customHeight="1">
      <c r="B40" s="157" t="s">
        <v>148</v>
      </c>
      <c r="C40" s="218">
        <v>30</v>
      </c>
      <c r="D40" s="219" t="s">
        <v>181</v>
      </c>
      <c r="E40" s="187">
        <v>0</v>
      </c>
    </row>
    <row r="41" spans="2:5" s="131" customFormat="1" ht="15" customHeight="1" thickBot="1">
      <c r="B41" s="159" t="s">
        <v>151</v>
      </c>
      <c r="C41" s="220">
        <v>31</v>
      </c>
      <c r="D41" s="221" t="s">
        <v>192</v>
      </c>
      <c r="E41" s="184">
        <f>E29-E35+E38-E39+E40</f>
        <v>-82604.164499078528</v>
      </c>
    </row>
    <row r="42" spans="2:5" s="153" customFormat="1" ht="9" customHeight="1" thickBot="1">
      <c r="B42" s="226"/>
      <c r="C42" s="223"/>
      <c r="D42" s="227"/>
      <c r="E42" s="164"/>
    </row>
    <row r="43" spans="2:5" s="131" customFormat="1" ht="15" customHeight="1" thickBot="1">
      <c r="B43" s="165" t="s">
        <v>153</v>
      </c>
      <c r="C43" s="228">
        <v>32</v>
      </c>
      <c r="D43" s="229" t="s">
        <v>193</v>
      </c>
      <c r="E43" s="166">
        <f>E22+E41</f>
        <v>2790703.6136439056</v>
      </c>
    </row>
    <row r="44" spans="2:5" ht="9" customHeight="1">
      <c r="B44" s="222"/>
      <c r="C44" s="223"/>
      <c r="D44" s="227"/>
      <c r="E44" s="225"/>
    </row>
    <row r="45" spans="2:5" ht="15" customHeight="1" thickBot="1">
      <c r="B45" s="222"/>
      <c r="C45" s="223"/>
      <c r="D45" s="256" t="s">
        <v>194</v>
      </c>
      <c r="E45" s="256"/>
    </row>
    <row r="46" spans="2:5" ht="15" customHeight="1">
      <c r="B46" s="155" t="s">
        <v>155</v>
      </c>
      <c r="C46" s="212">
        <v>33</v>
      </c>
      <c r="D46" s="230" t="s">
        <v>195</v>
      </c>
      <c r="E46" s="156">
        <v>0</v>
      </c>
    </row>
    <row r="47" spans="2:5" ht="15" customHeight="1">
      <c r="B47" s="157" t="s">
        <v>157</v>
      </c>
      <c r="C47" s="214">
        <v>34</v>
      </c>
      <c r="D47" s="215" t="s">
        <v>196</v>
      </c>
      <c r="E47" s="158">
        <v>0</v>
      </c>
    </row>
    <row r="48" spans="2:5" ht="15" customHeight="1">
      <c r="B48" s="157" t="s">
        <v>159</v>
      </c>
      <c r="C48" s="214">
        <v>35</v>
      </c>
      <c r="D48" s="215" t="s">
        <v>197</v>
      </c>
      <c r="E48" s="158">
        <v>0</v>
      </c>
    </row>
    <row r="49" spans="2:5" s="131" customFormat="1" ht="15" customHeight="1" thickBot="1">
      <c r="B49" s="159" t="s">
        <v>161</v>
      </c>
      <c r="C49" s="220">
        <v>36</v>
      </c>
      <c r="D49" s="221" t="s">
        <v>198</v>
      </c>
      <c r="E49" s="162">
        <f>E46-E47-E48</f>
        <v>0</v>
      </c>
    </row>
    <row r="50" spans="2:5" ht="8.25" customHeight="1">
      <c r="B50" s="222"/>
      <c r="C50" s="223"/>
      <c r="D50" s="224"/>
      <c r="E50" s="225"/>
    </row>
    <row r="51" spans="2:5" ht="15" customHeight="1" thickBot="1">
      <c r="B51" s="222"/>
      <c r="C51" s="256" t="s">
        <v>199</v>
      </c>
      <c r="D51" s="256"/>
      <c r="E51" s="256"/>
    </row>
    <row r="52" spans="2:5" ht="15" customHeight="1">
      <c r="B52" s="155" t="s">
        <v>163</v>
      </c>
      <c r="C52" s="212">
        <v>37</v>
      </c>
      <c r="D52" s="213" t="s">
        <v>200</v>
      </c>
      <c r="E52" s="185">
        <v>91373.32</v>
      </c>
    </row>
    <row r="53" spans="2:5" ht="15" customHeight="1">
      <c r="B53" s="157" t="s">
        <v>165</v>
      </c>
      <c r="C53" s="214">
        <v>38</v>
      </c>
      <c r="D53" s="216" t="s">
        <v>201</v>
      </c>
      <c r="E53" s="186">
        <v>0</v>
      </c>
    </row>
    <row r="54" spans="2:5" ht="15" customHeight="1">
      <c r="B54" s="157" t="s">
        <v>202</v>
      </c>
      <c r="C54" s="214">
        <v>39</v>
      </c>
      <c r="D54" s="216" t="s">
        <v>203</v>
      </c>
      <c r="E54" s="186">
        <v>0</v>
      </c>
    </row>
    <row r="55" spans="2:5" ht="15" customHeight="1">
      <c r="B55" s="157" t="s">
        <v>204</v>
      </c>
      <c r="C55" s="214">
        <v>40</v>
      </c>
      <c r="D55" s="216" t="s">
        <v>205</v>
      </c>
      <c r="E55" s="186">
        <v>0</v>
      </c>
    </row>
    <row r="56" spans="2:5" ht="15" customHeight="1">
      <c r="B56" s="157" t="s">
        <v>206</v>
      </c>
      <c r="C56" s="214">
        <v>41</v>
      </c>
      <c r="D56" s="216" t="s">
        <v>108</v>
      </c>
      <c r="E56" s="186">
        <v>0</v>
      </c>
    </row>
    <row r="57" spans="2:5" ht="15" customHeight="1">
      <c r="B57" s="157" t="s">
        <v>207</v>
      </c>
      <c r="C57" s="214">
        <v>42</v>
      </c>
      <c r="D57" s="216" t="s">
        <v>110</v>
      </c>
      <c r="E57" s="186">
        <v>0</v>
      </c>
    </row>
    <row r="58" spans="2:5" ht="15" customHeight="1">
      <c r="B58" s="157" t="s">
        <v>208</v>
      </c>
      <c r="C58" s="214">
        <v>43</v>
      </c>
      <c r="D58" s="216" t="s">
        <v>118</v>
      </c>
      <c r="E58" s="186">
        <v>0</v>
      </c>
    </row>
    <row r="59" spans="2:5" ht="15" customHeight="1">
      <c r="B59" s="157" t="s">
        <v>209</v>
      </c>
      <c r="C59" s="214">
        <v>44</v>
      </c>
      <c r="D59" s="216" t="s">
        <v>210</v>
      </c>
      <c r="E59" s="186">
        <v>72063.710000000006</v>
      </c>
    </row>
    <row r="60" spans="2:5" ht="15" customHeight="1">
      <c r="B60" s="157" t="s">
        <v>211</v>
      </c>
      <c r="C60" s="214">
        <v>45</v>
      </c>
      <c r="D60" s="216" t="s">
        <v>212</v>
      </c>
      <c r="E60" s="186"/>
    </row>
    <row r="61" spans="2:5" s="163" customFormat="1" ht="15" customHeight="1" thickBot="1">
      <c r="B61" s="159" t="s">
        <v>213</v>
      </c>
      <c r="C61" s="167">
        <v>46</v>
      </c>
      <c r="D61" s="231" t="s">
        <v>214</v>
      </c>
      <c r="E61" s="184">
        <f>SUM(E52:E60)</f>
        <v>163437.03000000003</v>
      </c>
    </row>
    <row r="62" spans="2:5" s="163" customFormat="1" ht="9" customHeight="1">
      <c r="B62" s="224"/>
      <c r="C62" s="223"/>
      <c r="D62" s="224"/>
      <c r="E62" s="164"/>
    </row>
    <row r="63" spans="2:5" s="163" customFormat="1" ht="15" customHeight="1" thickBot="1">
      <c r="B63" s="224"/>
      <c r="C63" s="257" t="s">
        <v>215</v>
      </c>
      <c r="D63" s="257"/>
      <c r="E63" s="257"/>
    </row>
    <row r="64" spans="2:5" ht="15" customHeight="1">
      <c r="B64" s="155" t="s">
        <v>216</v>
      </c>
      <c r="C64" s="212">
        <v>47</v>
      </c>
      <c r="D64" s="213" t="s">
        <v>217</v>
      </c>
      <c r="E64" s="185">
        <v>2455565.4699999997</v>
      </c>
    </row>
    <row r="65" spans="2:5" ht="15" customHeight="1">
      <c r="B65" s="157" t="s">
        <v>218</v>
      </c>
      <c r="C65" s="214">
        <v>48</v>
      </c>
      <c r="D65" s="216" t="s">
        <v>219</v>
      </c>
      <c r="E65" s="186">
        <v>286844.71999999997</v>
      </c>
    </row>
    <row r="66" spans="2:5" ht="15" customHeight="1">
      <c r="B66" s="157" t="s">
        <v>220</v>
      </c>
      <c r="C66" s="214">
        <v>49</v>
      </c>
      <c r="D66" s="216" t="s">
        <v>221</v>
      </c>
      <c r="E66" s="186">
        <v>40700.017237499967</v>
      </c>
    </row>
    <row r="67" spans="2:5" ht="15" customHeight="1">
      <c r="B67" s="157" t="s">
        <v>222</v>
      </c>
      <c r="C67" s="214">
        <v>50</v>
      </c>
      <c r="D67" s="216" t="s">
        <v>223</v>
      </c>
      <c r="E67" s="186">
        <v>238693.91999999998</v>
      </c>
    </row>
    <row r="68" spans="2:5" ht="15" customHeight="1">
      <c r="B68" s="157" t="s">
        <v>224</v>
      </c>
      <c r="C68" s="214">
        <v>51</v>
      </c>
      <c r="D68" s="216" t="s">
        <v>225</v>
      </c>
      <c r="E68" s="186">
        <v>69525.48000000001</v>
      </c>
    </row>
    <row r="69" spans="2:5" ht="15" customHeight="1">
      <c r="B69" s="157" t="s">
        <v>226</v>
      </c>
      <c r="C69" s="214">
        <v>52</v>
      </c>
      <c r="D69" s="216" t="s">
        <v>227</v>
      </c>
      <c r="E69" s="188"/>
    </row>
    <row r="70" spans="2:5" ht="15" customHeight="1" thickBot="1">
      <c r="B70" s="168" t="s">
        <v>228</v>
      </c>
      <c r="C70" s="232">
        <v>53</v>
      </c>
      <c r="D70" s="233" t="s">
        <v>229</v>
      </c>
      <c r="E70" s="189">
        <v>236472.41838693811</v>
      </c>
    </row>
    <row r="71" spans="2:5" s="141" customFormat="1" ht="9" customHeight="1" thickBot="1">
      <c r="C71" s="140"/>
      <c r="D71" s="169"/>
      <c r="E71" s="183"/>
    </row>
    <row r="72" spans="2:5" s="131" customFormat="1" ht="15" customHeight="1">
      <c r="B72" s="155" t="s">
        <v>230</v>
      </c>
      <c r="C72" s="128">
        <v>54</v>
      </c>
      <c r="D72" s="129" t="s">
        <v>231</v>
      </c>
      <c r="E72" s="190">
        <f>E43+E49+E61-E64-E65-E66-E67-E68-E69+E70</f>
        <v>99283.454793343844</v>
      </c>
    </row>
    <row r="73" spans="2:5" s="131" customFormat="1" ht="15" customHeight="1">
      <c r="B73" s="157" t="s">
        <v>232</v>
      </c>
      <c r="C73" s="133">
        <v>55</v>
      </c>
      <c r="D73" s="170" t="s">
        <v>233</v>
      </c>
      <c r="E73" s="187">
        <f>E72*15%</f>
        <v>14892.518219001577</v>
      </c>
    </row>
    <row r="74" spans="2:5" s="131" customFormat="1" ht="15" customHeight="1" thickBot="1">
      <c r="B74" s="159" t="s">
        <v>234</v>
      </c>
      <c r="C74" s="160">
        <v>56</v>
      </c>
      <c r="D74" s="161" t="s">
        <v>235</v>
      </c>
      <c r="E74" s="184">
        <f>E72-E73</f>
        <v>84390.936574342268</v>
      </c>
    </row>
    <row r="75" spans="2:5">
      <c r="D75" s="171"/>
    </row>
    <row r="76" spans="2:5">
      <c r="C76" s="253"/>
      <c r="D76" s="253"/>
      <c r="E76" s="253"/>
    </row>
    <row r="77" spans="2:5">
      <c r="C77" s="254"/>
      <c r="D77" s="254"/>
      <c r="E77" s="254"/>
    </row>
    <row r="78" spans="2:5">
      <c r="C78" s="253"/>
      <c r="D78" s="253"/>
      <c r="E78" s="253"/>
    </row>
    <row r="79" spans="2:5">
      <c r="C79" s="254"/>
      <c r="D79" s="254"/>
      <c r="E79" s="254"/>
    </row>
    <row r="80" spans="2:5">
      <c r="C80" s="253"/>
      <c r="D80" s="253"/>
      <c r="E80" s="253"/>
    </row>
    <row r="81" spans="3:5">
      <c r="C81" s="254"/>
      <c r="D81" s="254"/>
      <c r="E81" s="254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A5" sqref="A5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61" t="s">
        <v>236</v>
      </c>
      <c r="B1" s="261"/>
      <c r="C1" s="115"/>
      <c r="D1" s="115"/>
      <c r="E1" s="115"/>
      <c r="F1" s="115"/>
      <c r="G1" s="115"/>
      <c r="H1" s="115"/>
    </row>
    <row r="2" spans="1:38">
      <c r="A2" s="175" t="s">
        <v>240</v>
      </c>
      <c r="C2" s="115"/>
      <c r="D2" s="115"/>
      <c r="E2" s="115"/>
      <c r="F2" s="115"/>
      <c r="G2" s="115"/>
      <c r="H2" s="115"/>
    </row>
    <row r="3" spans="1:38">
      <c r="A3" s="176" t="s">
        <v>242</v>
      </c>
      <c r="C3" s="115"/>
      <c r="D3" s="115"/>
      <c r="E3" s="115"/>
      <c r="F3" s="115"/>
      <c r="G3" s="115"/>
      <c r="H3" s="115"/>
    </row>
    <row r="4" spans="1:38">
      <c r="A4" s="176" t="s">
        <v>244</v>
      </c>
      <c r="C4" s="115"/>
      <c r="D4" s="115"/>
      <c r="E4" s="115"/>
      <c r="F4" s="194"/>
      <c r="G4" s="194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85" t="s">
        <v>82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C6" s="287" t="s">
        <v>83</v>
      </c>
      <c r="AD6" s="287"/>
      <c r="AE6" s="287"/>
      <c r="AF6" s="287"/>
      <c r="AG6" s="287"/>
      <c r="AH6" s="287"/>
      <c r="AI6" s="287"/>
      <c r="AJ6" s="287"/>
      <c r="AK6" s="287"/>
      <c r="AL6" s="287"/>
    </row>
    <row r="7" spans="1:38" ht="15.75" customHeight="1" thickBot="1">
      <c r="A7" s="115"/>
      <c r="B7" s="11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C7" s="288"/>
      <c r="AD7" s="288"/>
      <c r="AE7" s="288"/>
      <c r="AF7" s="288"/>
      <c r="AG7" s="288"/>
      <c r="AH7" s="288"/>
      <c r="AI7" s="288"/>
      <c r="AJ7" s="288"/>
      <c r="AK7" s="288"/>
      <c r="AL7" s="288"/>
    </row>
    <row r="8" spans="1:38" s="1" customFormat="1" ht="89.25" customHeight="1">
      <c r="A8" s="262" t="s">
        <v>23</v>
      </c>
      <c r="B8" s="265" t="s">
        <v>70</v>
      </c>
      <c r="C8" s="270" t="s">
        <v>22</v>
      </c>
      <c r="D8" s="271"/>
      <c r="E8" s="271"/>
      <c r="F8" s="271"/>
      <c r="G8" s="271"/>
      <c r="H8" s="276" t="s">
        <v>239</v>
      </c>
      <c r="I8" s="271" t="s">
        <v>71</v>
      </c>
      <c r="J8" s="271"/>
      <c r="K8" s="271" t="s">
        <v>72</v>
      </c>
      <c r="L8" s="271"/>
      <c r="M8" s="271"/>
      <c r="N8" s="271"/>
      <c r="O8" s="271"/>
      <c r="P8" s="271" t="s">
        <v>73</v>
      </c>
      <c r="Q8" s="271"/>
      <c r="R8" s="271" t="s">
        <v>74</v>
      </c>
      <c r="S8" s="271"/>
      <c r="T8" s="271"/>
      <c r="U8" s="271"/>
      <c r="V8" s="271"/>
      <c r="W8" s="271"/>
      <c r="X8" s="271"/>
      <c r="Y8" s="271"/>
      <c r="Z8" s="271" t="s">
        <v>77</v>
      </c>
      <c r="AA8" s="265"/>
      <c r="AC8" s="270" t="s">
        <v>71</v>
      </c>
      <c r="AD8" s="271"/>
      <c r="AE8" s="271" t="s">
        <v>72</v>
      </c>
      <c r="AF8" s="271"/>
      <c r="AG8" s="271" t="s">
        <v>78</v>
      </c>
      <c r="AH8" s="271"/>
      <c r="AI8" s="271" t="s">
        <v>79</v>
      </c>
      <c r="AJ8" s="271"/>
      <c r="AK8" s="271" t="s">
        <v>77</v>
      </c>
      <c r="AL8" s="265"/>
    </row>
    <row r="9" spans="1:38" s="1" customFormat="1" ht="41.25" customHeight="1">
      <c r="A9" s="263"/>
      <c r="B9" s="266"/>
      <c r="C9" s="268" t="s">
        <v>15</v>
      </c>
      <c r="D9" s="269"/>
      <c r="E9" s="269"/>
      <c r="F9" s="269"/>
      <c r="G9" s="12" t="s">
        <v>16</v>
      </c>
      <c r="H9" s="277"/>
      <c r="I9" s="279" t="s">
        <v>0</v>
      </c>
      <c r="J9" s="272" t="s">
        <v>1</v>
      </c>
      <c r="K9" s="269" t="s">
        <v>0</v>
      </c>
      <c r="L9" s="269"/>
      <c r="M9" s="269"/>
      <c r="N9" s="269"/>
      <c r="O9" s="12" t="s">
        <v>1</v>
      </c>
      <c r="P9" s="272" t="s">
        <v>80</v>
      </c>
      <c r="Q9" s="272" t="s">
        <v>81</v>
      </c>
      <c r="R9" s="269" t="s">
        <v>75</v>
      </c>
      <c r="S9" s="269"/>
      <c r="T9" s="269"/>
      <c r="U9" s="269"/>
      <c r="V9" s="269" t="s">
        <v>76</v>
      </c>
      <c r="W9" s="269"/>
      <c r="X9" s="269"/>
      <c r="Y9" s="269"/>
      <c r="Z9" s="272" t="s">
        <v>17</v>
      </c>
      <c r="AA9" s="274" t="s">
        <v>18</v>
      </c>
      <c r="AC9" s="281" t="s">
        <v>0</v>
      </c>
      <c r="AD9" s="272" t="s">
        <v>1</v>
      </c>
      <c r="AE9" s="272" t="s">
        <v>0</v>
      </c>
      <c r="AF9" s="272" t="s">
        <v>1</v>
      </c>
      <c r="AG9" s="272" t="s">
        <v>80</v>
      </c>
      <c r="AH9" s="272" t="s">
        <v>81</v>
      </c>
      <c r="AI9" s="272" t="s">
        <v>75</v>
      </c>
      <c r="AJ9" s="272" t="s">
        <v>76</v>
      </c>
      <c r="AK9" s="272" t="s">
        <v>17</v>
      </c>
      <c r="AL9" s="274" t="s">
        <v>18</v>
      </c>
    </row>
    <row r="10" spans="1:38" s="1" customFormat="1" ht="83.25" customHeight="1" thickBot="1">
      <c r="A10" s="264"/>
      <c r="B10" s="267"/>
      <c r="C10" s="19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8"/>
      <c r="I10" s="280"/>
      <c r="J10" s="27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73"/>
      <c r="Q10" s="27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73"/>
      <c r="AA10" s="275"/>
      <c r="AC10" s="282"/>
      <c r="AD10" s="273"/>
      <c r="AE10" s="273"/>
      <c r="AF10" s="273"/>
      <c r="AG10" s="273"/>
      <c r="AH10" s="273"/>
      <c r="AI10" s="273"/>
      <c r="AJ10" s="273"/>
      <c r="AK10" s="273"/>
      <c r="AL10" s="275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29881</v>
      </c>
      <c r="D11" s="70">
        <f>SUM(D12:D15)</f>
        <v>3</v>
      </c>
      <c r="E11" s="70">
        <f>SUM(E12:E15)</f>
        <v>18</v>
      </c>
      <c r="F11" s="70">
        <f>SUM(F12:F15)</f>
        <v>29902</v>
      </c>
      <c r="G11" s="70">
        <f>SUM(G12:G15)</f>
        <v>56435</v>
      </c>
      <c r="H11" s="31"/>
      <c r="I11" s="70">
        <f t="shared" ref="I11:AA11" si="0">SUM(I12:I15)</f>
        <v>198427.24978199933</v>
      </c>
      <c r="J11" s="70">
        <f t="shared" si="0"/>
        <v>58795.71324768255</v>
      </c>
      <c r="K11" s="70">
        <f t="shared" si="0"/>
        <v>120266.32</v>
      </c>
      <c r="L11" s="70">
        <f t="shared" si="0"/>
        <v>3880.56</v>
      </c>
      <c r="M11" s="70">
        <f t="shared" si="0"/>
        <v>39.5</v>
      </c>
      <c r="N11" s="70">
        <f t="shared" si="0"/>
        <v>124186.38</v>
      </c>
      <c r="O11" s="70">
        <f t="shared" si="0"/>
        <v>58795.71324768255</v>
      </c>
      <c r="P11" s="70">
        <f t="shared" si="0"/>
        <v>98518.839999999967</v>
      </c>
      <c r="Q11" s="70">
        <f t="shared" si="0"/>
        <v>69632.595500921481</v>
      </c>
      <c r="R11" s="70">
        <f t="shared" si="0"/>
        <v>24825.57</v>
      </c>
      <c r="S11" s="70">
        <f t="shared" si="0"/>
        <v>0</v>
      </c>
      <c r="T11" s="70">
        <f t="shared" si="0"/>
        <v>0</v>
      </c>
      <c r="U11" s="70">
        <f>SUM(U12:U15)</f>
        <v>24825.57</v>
      </c>
      <c r="V11" s="70">
        <f>SUM(V12:V15)</f>
        <v>24825.57</v>
      </c>
      <c r="W11" s="70">
        <f>SUM(W12:W15)</f>
        <v>0</v>
      </c>
      <c r="X11" s="70">
        <f>SUM(X12:X15)</f>
        <v>0</v>
      </c>
      <c r="Y11" s="70">
        <f t="shared" si="0"/>
        <v>24825.57</v>
      </c>
      <c r="Z11" s="70">
        <f>SUM(Z12:Z15)</f>
        <v>152236.75999999998</v>
      </c>
      <c r="AA11" s="71">
        <f>SUM(AA12:AA15)</f>
        <v>152236.75999999998</v>
      </c>
      <c r="AC11" s="69">
        <f t="shared" ref="I11:AL11" si="1">SUM(AC12:AC15)</f>
        <v>0</v>
      </c>
      <c r="AD11" s="70">
        <f t="shared" si="1"/>
        <v>0</v>
      </c>
      <c r="AE11" s="70">
        <f t="shared" si="1"/>
        <v>0</v>
      </c>
      <c r="AF11" s="70">
        <f t="shared" si="1"/>
        <v>0</v>
      </c>
      <c r="AG11" s="70">
        <f t="shared" si="1"/>
        <v>0</v>
      </c>
      <c r="AH11" s="70">
        <f t="shared" si="1"/>
        <v>0</v>
      </c>
      <c r="AI11" s="70">
        <f t="shared" si="1"/>
        <v>0</v>
      </c>
      <c r="AJ11" s="70">
        <f t="shared" si="1"/>
        <v>0</v>
      </c>
      <c r="AK11" s="70">
        <f t="shared" si="1"/>
        <v>0</v>
      </c>
      <c r="AL11" s="71">
        <f t="shared" si="1"/>
        <v>0</v>
      </c>
    </row>
    <row r="12" spans="1:38" s="4" customFormat="1" ht="24.95" customHeight="1">
      <c r="A12" s="17"/>
      <c r="B12" s="24" t="s">
        <v>26</v>
      </c>
      <c r="C12" s="197">
        <v>29881</v>
      </c>
      <c r="D12" s="44">
        <v>3</v>
      </c>
      <c r="E12" s="44">
        <v>18</v>
      </c>
      <c r="F12" s="44">
        <f>SUM(C12:E12)</f>
        <v>29902</v>
      </c>
      <c r="G12" s="73">
        <v>56435</v>
      </c>
      <c r="H12" s="31"/>
      <c r="I12" s="73">
        <v>198427.24978199933</v>
      </c>
      <c r="J12" s="73">
        <v>58795.71324768255</v>
      </c>
      <c r="K12" s="73">
        <v>120266.32</v>
      </c>
      <c r="L12" s="73">
        <v>3880.56</v>
      </c>
      <c r="M12" s="73">
        <v>39.5</v>
      </c>
      <c r="N12" s="57">
        <f>SUM(K12:M12)</f>
        <v>124186.38</v>
      </c>
      <c r="O12" s="73">
        <v>58795.71324768255</v>
      </c>
      <c r="P12" s="73">
        <v>98518.839999999967</v>
      </c>
      <c r="Q12" s="73">
        <v>69632.595500921481</v>
      </c>
      <c r="R12" s="73">
        <v>24825.57</v>
      </c>
      <c r="S12" s="73"/>
      <c r="T12" s="73"/>
      <c r="U12" s="44">
        <f>SUM(R12:T12)</f>
        <v>24825.57</v>
      </c>
      <c r="V12" s="73">
        <v>24825.57</v>
      </c>
      <c r="W12" s="73">
        <v>0</v>
      </c>
      <c r="X12" s="73">
        <v>0</v>
      </c>
      <c r="Y12" s="44">
        <f>SUM(V12:X12)</f>
        <v>24825.57</v>
      </c>
      <c r="Z12" s="73">
        <v>152236.75999999998</v>
      </c>
      <c r="AA12" s="74">
        <v>152236.75999999998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98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93">
        <v>0</v>
      </c>
      <c r="Q13" s="193">
        <v>0</v>
      </c>
      <c r="R13" s="193"/>
      <c r="S13" s="193"/>
      <c r="T13" s="193"/>
      <c r="U13" s="45">
        <f>SUM(R13:T13)</f>
        <v>0</v>
      </c>
      <c r="V13" s="193">
        <v>0</v>
      </c>
      <c r="W13" s="193">
        <v>0</v>
      </c>
      <c r="X13" s="193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98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99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200">
        <v>236</v>
      </c>
      <c r="D16" s="47">
        <v>460</v>
      </c>
      <c r="E16" s="47">
        <v>38</v>
      </c>
      <c r="F16" s="47">
        <f>SUM(C16:E16)</f>
        <v>734</v>
      </c>
      <c r="G16" s="82">
        <v>896</v>
      </c>
      <c r="H16" s="32"/>
      <c r="I16" s="82">
        <v>67280.059999999969</v>
      </c>
      <c r="J16" s="82">
        <v>0</v>
      </c>
      <c r="K16" s="82">
        <v>22658.2</v>
      </c>
      <c r="L16" s="82">
        <v>42031.53</v>
      </c>
      <c r="M16" s="82">
        <v>139</v>
      </c>
      <c r="N16" s="60">
        <f>SUM(K16:M16)</f>
        <v>64828.729999999996</v>
      </c>
      <c r="O16" s="82"/>
      <c r="P16" s="82">
        <v>159105.10999999999</v>
      </c>
      <c r="Q16" s="82">
        <v>159105.10999999999</v>
      </c>
      <c r="R16" s="82">
        <v>3985.21</v>
      </c>
      <c r="S16" s="82">
        <v>5280.24</v>
      </c>
      <c r="T16" s="82">
        <v>0</v>
      </c>
      <c r="U16" s="47">
        <f>SUM(R16:T16)</f>
        <v>9265.4500000000007</v>
      </c>
      <c r="V16" s="82">
        <v>3985.21</v>
      </c>
      <c r="W16" s="82">
        <v>5280.24</v>
      </c>
      <c r="X16" s="82">
        <v>0</v>
      </c>
      <c r="Y16" s="47">
        <f>SUM(V16:X16)</f>
        <v>9265.4500000000007</v>
      </c>
      <c r="Z16" s="82">
        <v>20670.044259999984</v>
      </c>
      <c r="AA16" s="83">
        <v>20670.044259999984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201">
        <f t="shared" ref="C17:E17" si="2">SUM(C18:C19)</f>
        <v>15446</v>
      </c>
      <c r="D17" s="48">
        <f t="shared" si="2"/>
        <v>775</v>
      </c>
      <c r="E17" s="48">
        <f t="shared" si="2"/>
        <v>420</v>
      </c>
      <c r="F17" s="48">
        <f>SUM(F18:F19)</f>
        <v>16641</v>
      </c>
      <c r="G17" s="48">
        <f t="shared" ref="G17:AA17" si="3">SUM(G18:G19)</f>
        <v>27752</v>
      </c>
      <c r="H17" s="35"/>
      <c r="I17" s="48">
        <f t="shared" si="3"/>
        <v>325289.82462400157</v>
      </c>
      <c r="J17" s="48">
        <f t="shared" si="3"/>
        <v>20655.036681656369</v>
      </c>
      <c r="K17" s="48">
        <f t="shared" si="3"/>
        <v>277430.56</v>
      </c>
      <c r="L17" s="48">
        <f t="shared" si="3"/>
        <v>19005.53</v>
      </c>
      <c r="M17" s="48">
        <f t="shared" si="3"/>
        <v>-224.82999999999998</v>
      </c>
      <c r="N17" s="48">
        <f t="shared" si="3"/>
        <v>296211.26</v>
      </c>
      <c r="O17" s="48">
        <f t="shared" si="3"/>
        <v>20655.036681656369</v>
      </c>
      <c r="P17" s="48">
        <f t="shared" si="3"/>
        <v>155104.53999999998</v>
      </c>
      <c r="Q17" s="48">
        <f t="shared" si="3"/>
        <v>145214.12703506046</v>
      </c>
      <c r="R17" s="48">
        <f t="shared" si="3"/>
        <v>6000</v>
      </c>
      <c r="S17" s="48">
        <f t="shared" si="3"/>
        <v>1033</v>
      </c>
      <c r="T17" s="48">
        <f t="shared" si="3"/>
        <v>3000</v>
      </c>
      <c r="U17" s="48">
        <f t="shared" si="3"/>
        <v>10033</v>
      </c>
      <c r="V17" s="48">
        <f t="shared" si="3"/>
        <v>6000</v>
      </c>
      <c r="W17" s="48">
        <f t="shared" si="3"/>
        <v>1033</v>
      </c>
      <c r="X17" s="48">
        <f t="shared" si="3"/>
        <v>3000</v>
      </c>
      <c r="Y17" s="48">
        <f t="shared" si="3"/>
        <v>10033</v>
      </c>
      <c r="Z17" s="48">
        <f t="shared" si="3"/>
        <v>10111.5</v>
      </c>
      <c r="AA17" s="202">
        <f t="shared" si="3"/>
        <v>10111.5</v>
      </c>
      <c r="AC17" s="69">
        <f t="shared" ref="AC17:AL17" si="4">SUM(AC18:AC19)</f>
        <v>0</v>
      </c>
      <c r="AD17" s="70">
        <f t="shared" si="4"/>
        <v>0</v>
      </c>
      <c r="AE17" s="70">
        <f t="shared" si="4"/>
        <v>0</v>
      </c>
      <c r="AF17" s="70">
        <f t="shared" si="4"/>
        <v>0</v>
      </c>
      <c r="AG17" s="70">
        <f t="shared" si="4"/>
        <v>0</v>
      </c>
      <c r="AH17" s="70">
        <f t="shared" si="4"/>
        <v>0</v>
      </c>
      <c r="AI17" s="70">
        <f t="shared" si="4"/>
        <v>0</v>
      </c>
      <c r="AJ17" s="70">
        <f t="shared" si="4"/>
        <v>0</v>
      </c>
      <c r="AK17" s="70">
        <f t="shared" si="4"/>
        <v>0</v>
      </c>
      <c r="AL17" s="71">
        <f t="shared" si="4"/>
        <v>0</v>
      </c>
    </row>
    <row r="18" spans="1:38" ht="24.95" customHeight="1">
      <c r="A18" s="17"/>
      <c r="B18" s="6" t="s">
        <v>33</v>
      </c>
      <c r="C18" s="203">
        <v>15095</v>
      </c>
      <c r="D18" s="49">
        <v>126</v>
      </c>
      <c r="E18" s="49">
        <v>418</v>
      </c>
      <c r="F18" s="49">
        <f>SUM(C18:E18)</f>
        <v>15639</v>
      </c>
      <c r="G18" s="85">
        <v>24087</v>
      </c>
      <c r="H18" s="34"/>
      <c r="I18" s="85">
        <v>277198.5574240014</v>
      </c>
      <c r="J18" s="85">
        <v>20655.036681656369</v>
      </c>
      <c r="K18" s="85">
        <v>253935.78</v>
      </c>
      <c r="L18" s="85">
        <v>846.52</v>
      </c>
      <c r="M18" s="85">
        <v>-314.83</v>
      </c>
      <c r="N18" s="61">
        <f>SUM(K18:M18)</f>
        <v>254467.47</v>
      </c>
      <c r="O18" s="85">
        <v>20655.036681656369</v>
      </c>
      <c r="P18" s="85">
        <v>107073.62</v>
      </c>
      <c r="Q18" s="85">
        <v>97183.207035060477</v>
      </c>
      <c r="R18" s="85">
        <v>0</v>
      </c>
      <c r="S18" s="85">
        <v>0</v>
      </c>
      <c r="T18" s="85">
        <v>3000</v>
      </c>
      <c r="U18" s="49">
        <f>SUM(R18:T18)</f>
        <v>3000</v>
      </c>
      <c r="V18" s="85">
        <v>0</v>
      </c>
      <c r="W18" s="85">
        <v>0</v>
      </c>
      <c r="X18" s="85">
        <v>3000</v>
      </c>
      <c r="Y18" s="49">
        <f>SUM(V18:X18)</f>
        <v>3000</v>
      </c>
      <c r="Z18" s="85">
        <v>3578.5</v>
      </c>
      <c r="AA18" s="86">
        <v>3578.5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204">
        <v>351</v>
      </c>
      <c r="D19" s="50">
        <v>649</v>
      </c>
      <c r="E19" s="50">
        <v>2</v>
      </c>
      <c r="F19" s="50">
        <f>SUM(C19:E19)</f>
        <v>1002</v>
      </c>
      <c r="G19" s="88">
        <v>3665</v>
      </c>
      <c r="H19" s="33"/>
      <c r="I19" s="88">
        <v>48091.267200000198</v>
      </c>
      <c r="J19" s="88">
        <v>0</v>
      </c>
      <c r="K19" s="88">
        <v>23494.78</v>
      </c>
      <c r="L19" s="88">
        <v>18159.009999999998</v>
      </c>
      <c r="M19" s="88">
        <v>90</v>
      </c>
      <c r="N19" s="62">
        <f>SUM(K19:M19)</f>
        <v>41743.789999999994</v>
      </c>
      <c r="O19" s="88">
        <v>0</v>
      </c>
      <c r="P19" s="88">
        <v>48030.919999999984</v>
      </c>
      <c r="Q19" s="88">
        <v>48030.919999999984</v>
      </c>
      <c r="R19" s="88">
        <v>6000</v>
      </c>
      <c r="S19" s="88">
        <v>1033</v>
      </c>
      <c r="T19" s="88">
        <v>0</v>
      </c>
      <c r="U19" s="50">
        <f>SUM(R19:T19)</f>
        <v>7033</v>
      </c>
      <c r="V19" s="88">
        <v>6000</v>
      </c>
      <c r="W19" s="88">
        <v>1033</v>
      </c>
      <c r="X19" s="88">
        <v>0</v>
      </c>
      <c r="Y19" s="50">
        <f>SUM(V19:X19)</f>
        <v>7033</v>
      </c>
      <c r="Z19" s="88">
        <v>6533</v>
      </c>
      <c r="AA19" s="89">
        <v>6533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205">
        <v>21589</v>
      </c>
      <c r="D20" s="51">
        <v>2301</v>
      </c>
      <c r="E20" s="51">
        <v>6315</v>
      </c>
      <c r="F20" s="51">
        <f>SUM(C20:E20)</f>
        <v>30205</v>
      </c>
      <c r="G20" s="91">
        <v>65617</v>
      </c>
      <c r="H20" s="32"/>
      <c r="I20" s="91">
        <v>12838748.358600482</v>
      </c>
      <c r="J20" s="91">
        <v>0</v>
      </c>
      <c r="K20" s="91">
        <v>9059380.0899999999</v>
      </c>
      <c r="L20" s="91">
        <v>1302165.75</v>
      </c>
      <c r="M20" s="91">
        <v>1126059.92</v>
      </c>
      <c r="N20" s="63">
        <f>SUM(K20:M20)</f>
        <v>11487605.76</v>
      </c>
      <c r="O20" s="91">
        <v>0</v>
      </c>
      <c r="P20" s="91">
        <v>8957817.4500000011</v>
      </c>
      <c r="Q20" s="91">
        <v>8957817.4500000011</v>
      </c>
      <c r="R20" s="91">
        <v>5356695.96</v>
      </c>
      <c r="S20" s="91">
        <v>289999.92</v>
      </c>
      <c r="T20" s="91">
        <v>1259146.3600000001</v>
      </c>
      <c r="U20" s="51">
        <f>SUM(R20:T20)</f>
        <v>6905842.2400000002</v>
      </c>
      <c r="V20" s="91">
        <v>5356695.96</v>
      </c>
      <c r="W20" s="91">
        <v>289999.92</v>
      </c>
      <c r="X20" s="91">
        <v>1259146.3600000001</v>
      </c>
      <c r="Y20" s="51">
        <f>SUM(V20:X20)</f>
        <v>6905842.2400000002</v>
      </c>
      <c r="Z20" s="91">
        <v>6921404.5600000005</v>
      </c>
      <c r="AA20" s="92">
        <v>6921404.5600000005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201">
        <f t="shared" ref="C21:AA21" si="5">SUM(C22:C23)</f>
        <v>746</v>
      </c>
      <c r="D21" s="48">
        <f t="shared" si="5"/>
        <v>676</v>
      </c>
      <c r="E21" s="48">
        <f t="shared" si="5"/>
        <v>2</v>
      </c>
      <c r="F21" s="48">
        <f>SUM(F22:F23)</f>
        <v>1424</v>
      </c>
      <c r="G21" s="48">
        <f t="shared" si="5"/>
        <v>4651</v>
      </c>
      <c r="H21" s="48">
        <f t="shared" si="5"/>
        <v>1424</v>
      </c>
      <c r="I21" s="48">
        <f t="shared" si="5"/>
        <v>1613531.7878919968</v>
      </c>
      <c r="J21" s="48">
        <f t="shared" si="5"/>
        <v>66483.840909150676</v>
      </c>
      <c r="K21" s="48">
        <f t="shared" si="5"/>
        <v>666413.93999999994</v>
      </c>
      <c r="L21" s="48">
        <f t="shared" si="5"/>
        <v>695060.63</v>
      </c>
      <c r="M21" s="48">
        <f t="shared" si="5"/>
        <v>1783.77</v>
      </c>
      <c r="N21" s="48">
        <f t="shared" si="5"/>
        <v>1363258.3399999999</v>
      </c>
      <c r="O21" s="48">
        <f t="shared" si="5"/>
        <v>66483.840909150676</v>
      </c>
      <c r="P21" s="48">
        <f t="shared" si="5"/>
        <v>1268647.9699999997</v>
      </c>
      <c r="Q21" s="48">
        <f t="shared" si="5"/>
        <v>1232344.0612587903</v>
      </c>
      <c r="R21" s="48">
        <f t="shared" si="5"/>
        <v>463735.94</v>
      </c>
      <c r="S21" s="48">
        <f t="shared" si="5"/>
        <v>894074.64</v>
      </c>
      <c r="T21" s="48">
        <f t="shared" si="5"/>
        <v>0</v>
      </c>
      <c r="U21" s="48">
        <f t="shared" si="5"/>
        <v>1357810.58</v>
      </c>
      <c r="V21" s="48">
        <f t="shared" si="5"/>
        <v>463735.94</v>
      </c>
      <c r="W21" s="48">
        <f t="shared" si="5"/>
        <v>894074.64</v>
      </c>
      <c r="X21" s="48">
        <f t="shared" si="5"/>
        <v>0</v>
      </c>
      <c r="Y21" s="48">
        <f t="shared" si="5"/>
        <v>1357810.58</v>
      </c>
      <c r="Z21" s="48">
        <f t="shared" si="5"/>
        <v>1177135.6316000002</v>
      </c>
      <c r="AA21" s="202">
        <f t="shared" si="5"/>
        <v>1177535.6316000002</v>
      </c>
      <c r="AC21" s="69">
        <f t="shared" ref="AC21:AL21" si="6">SUM(AC22:AC23)</f>
        <v>0</v>
      </c>
      <c r="AD21" s="70">
        <f t="shared" si="6"/>
        <v>0</v>
      </c>
      <c r="AE21" s="70">
        <f t="shared" si="6"/>
        <v>0</v>
      </c>
      <c r="AF21" s="70">
        <f t="shared" si="6"/>
        <v>0</v>
      </c>
      <c r="AG21" s="70">
        <f t="shared" si="6"/>
        <v>0</v>
      </c>
      <c r="AH21" s="70">
        <f t="shared" si="6"/>
        <v>0</v>
      </c>
      <c r="AI21" s="70">
        <f t="shared" si="6"/>
        <v>0</v>
      </c>
      <c r="AJ21" s="70">
        <f t="shared" si="6"/>
        <v>0</v>
      </c>
      <c r="AK21" s="70">
        <f t="shared" si="6"/>
        <v>0</v>
      </c>
      <c r="AL21" s="71">
        <f t="shared" si="6"/>
        <v>0</v>
      </c>
    </row>
    <row r="22" spans="1:38" ht="24.95" customHeight="1">
      <c r="A22" s="21"/>
      <c r="B22" s="6" t="s">
        <v>38</v>
      </c>
      <c r="C22" s="197">
        <v>746</v>
      </c>
      <c r="D22" s="44">
        <v>676</v>
      </c>
      <c r="E22" s="44">
        <v>2</v>
      </c>
      <c r="F22" s="44">
        <f>SUM(C22:E22)</f>
        <v>1424</v>
      </c>
      <c r="G22" s="73">
        <v>4651</v>
      </c>
      <c r="H22" s="73">
        <v>1424</v>
      </c>
      <c r="I22" s="73">
        <v>1613531.7878919968</v>
      </c>
      <c r="J22" s="73">
        <v>66483.840909150676</v>
      </c>
      <c r="K22" s="73">
        <v>666413.93999999994</v>
      </c>
      <c r="L22" s="73">
        <v>695060.63</v>
      </c>
      <c r="M22" s="73">
        <v>1783.77</v>
      </c>
      <c r="N22" s="57">
        <f>SUM(K22:M22)</f>
        <v>1363258.3399999999</v>
      </c>
      <c r="O22" s="73">
        <v>66483.840909150676</v>
      </c>
      <c r="P22" s="73">
        <v>1268647.9699999997</v>
      </c>
      <c r="Q22" s="73">
        <v>1232344.0612587903</v>
      </c>
      <c r="R22" s="73">
        <v>463735.94</v>
      </c>
      <c r="S22" s="73">
        <v>894074.64</v>
      </c>
      <c r="T22" s="73">
        <v>0</v>
      </c>
      <c r="U22" s="44">
        <f>SUM(R22:T22)</f>
        <v>1357810.58</v>
      </c>
      <c r="V22" s="73">
        <v>463735.94</v>
      </c>
      <c r="W22" s="73">
        <v>894074.64</v>
      </c>
      <c r="X22" s="73">
        <v>0</v>
      </c>
      <c r="Y22" s="44">
        <f>SUM(V22:X22)</f>
        <v>1357810.58</v>
      </c>
      <c r="Z22" s="73">
        <v>1177135.6316000002</v>
      </c>
      <c r="AA22" s="74">
        <v>1177535.6316000002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206">
        <f t="shared" ref="C24:AA24" si="7">SUM(C25:C27)</f>
        <v>2602</v>
      </c>
      <c r="D24" s="52">
        <f t="shared" si="7"/>
        <v>84475</v>
      </c>
      <c r="E24" s="52">
        <f t="shared" si="7"/>
        <v>2</v>
      </c>
      <c r="F24" s="52">
        <f>SUM(F25:F27)</f>
        <v>87079</v>
      </c>
      <c r="G24" s="52">
        <f t="shared" si="7"/>
        <v>33079</v>
      </c>
      <c r="H24" s="52">
        <f t="shared" si="7"/>
        <v>87076</v>
      </c>
      <c r="I24" s="52">
        <f t="shared" si="7"/>
        <v>475331.14443333371</v>
      </c>
      <c r="J24" s="52">
        <f t="shared" si="7"/>
        <v>0</v>
      </c>
      <c r="K24" s="52">
        <f t="shared" si="7"/>
        <v>128437.90333333334</v>
      </c>
      <c r="L24" s="52">
        <f t="shared" si="7"/>
        <v>315940.98000000016</v>
      </c>
      <c r="M24" s="52">
        <f t="shared" si="7"/>
        <v>190</v>
      </c>
      <c r="N24" s="52">
        <f t="shared" si="7"/>
        <v>444568.88333333354</v>
      </c>
      <c r="O24" s="52">
        <f t="shared" si="7"/>
        <v>0</v>
      </c>
      <c r="P24" s="52">
        <f t="shared" si="7"/>
        <v>430585.3202921155</v>
      </c>
      <c r="Q24" s="52">
        <f t="shared" si="7"/>
        <v>430585.3202921155</v>
      </c>
      <c r="R24" s="52">
        <f t="shared" si="7"/>
        <v>80111.66777777778</v>
      </c>
      <c r="S24" s="52">
        <f t="shared" si="7"/>
        <v>173723.00094771243</v>
      </c>
      <c r="T24" s="52">
        <f t="shared" si="7"/>
        <v>0</v>
      </c>
      <c r="U24" s="52">
        <f t="shared" si="7"/>
        <v>253834.66872549019</v>
      </c>
      <c r="V24" s="52">
        <f t="shared" si="7"/>
        <v>80111.66777777778</v>
      </c>
      <c r="W24" s="52">
        <f t="shared" si="7"/>
        <v>173723.00094771243</v>
      </c>
      <c r="X24" s="52">
        <f t="shared" si="7"/>
        <v>0</v>
      </c>
      <c r="Y24" s="52">
        <f t="shared" si="7"/>
        <v>253834.66872549019</v>
      </c>
      <c r="Z24" s="52">
        <f t="shared" si="7"/>
        <v>246846.41931372546</v>
      </c>
      <c r="AA24" s="207">
        <f t="shared" si="7"/>
        <v>246846.41931372546</v>
      </c>
      <c r="AC24" s="93">
        <f t="shared" ref="AC24:AL24" si="8">SUM(AC25:AC27)</f>
        <v>0</v>
      </c>
      <c r="AD24" s="94">
        <f t="shared" si="8"/>
        <v>0</v>
      </c>
      <c r="AE24" s="94">
        <f t="shared" si="8"/>
        <v>0</v>
      </c>
      <c r="AF24" s="94">
        <f t="shared" si="8"/>
        <v>0</v>
      </c>
      <c r="AG24" s="94">
        <f t="shared" si="8"/>
        <v>0</v>
      </c>
      <c r="AH24" s="94">
        <f t="shared" si="8"/>
        <v>0</v>
      </c>
      <c r="AI24" s="94">
        <f t="shared" si="8"/>
        <v>0</v>
      </c>
      <c r="AJ24" s="94">
        <f t="shared" si="8"/>
        <v>0</v>
      </c>
      <c r="AK24" s="94">
        <f t="shared" si="8"/>
        <v>0</v>
      </c>
      <c r="AL24" s="95">
        <f t="shared" si="8"/>
        <v>0</v>
      </c>
    </row>
    <row r="25" spans="1:38" ht="24.95" customHeight="1">
      <c r="A25" s="17"/>
      <c r="B25" s="6" t="s">
        <v>42</v>
      </c>
      <c r="C25" s="197">
        <v>1851</v>
      </c>
      <c r="D25" s="44">
        <v>83801</v>
      </c>
      <c r="E25" s="44">
        <v>0</v>
      </c>
      <c r="F25" s="44">
        <f>SUM(C25:E25)</f>
        <v>85652</v>
      </c>
      <c r="G25" s="73">
        <v>28346</v>
      </c>
      <c r="H25" s="73">
        <v>85652</v>
      </c>
      <c r="I25" s="73">
        <v>267346.83333333355</v>
      </c>
      <c r="J25" s="73">
        <v>0</v>
      </c>
      <c r="K25" s="73">
        <v>23032.83333333335</v>
      </c>
      <c r="L25" s="73">
        <v>244314.00000000017</v>
      </c>
      <c r="M25" s="73">
        <v>0</v>
      </c>
      <c r="N25" s="57">
        <f>SUM(K25:M25)</f>
        <v>267346.83333333355</v>
      </c>
      <c r="O25" s="73">
        <v>0</v>
      </c>
      <c r="P25" s="73">
        <v>248050.86029211551</v>
      </c>
      <c r="Q25" s="73">
        <v>248050.86029211551</v>
      </c>
      <c r="R25" s="73">
        <v>170.27777777777783</v>
      </c>
      <c r="S25" s="73">
        <v>21293.420947712431</v>
      </c>
      <c r="T25" s="73">
        <v>0</v>
      </c>
      <c r="U25" s="44">
        <f>SUM(R25:T25)</f>
        <v>21463.698725490209</v>
      </c>
      <c r="V25" s="73">
        <v>170.27777777777783</v>
      </c>
      <c r="W25" s="73">
        <v>21293.420947712431</v>
      </c>
      <c r="X25" s="73">
        <v>0</v>
      </c>
      <c r="Y25" s="44">
        <f>SUM(V25:X25)</f>
        <v>21463.698725490209</v>
      </c>
      <c r="Z25" s="73">
        <v>13069.179313725504</v>
      </c>
      <c r="AA25" s="74">
        <v>13069.179313725504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748</v>
      </c>
      <c r="D26" s="107">
        <v>674</v>
      </c>
      <c r="E26" s="107">
        <v>2</v>
      </c>
      <c r="F26" s="107">
        <f>SUM(C26:E26)</f>
        <v>1424</v>
      </c>
      <c r="G26" s="107">
        <v>4721</v>
      </c>
      <c r="H26" s="73">
        <v>1424</v>
      </c>
      <c r="I26" s="107">
        <v>202749.36110000018</v>
      </c>
      <c r="J26" s="107">
        <v>0</v>
      </c>
      <c r="K26" s="107">
        <v>100170.12</v>
      </c>
      <c r="L26" s="107">
        <v>71626.98</v>
      </c>
      <c r="M26" s="107">
        <v>190</v>
      </c>
      <c r="N26" s="42">
        <f>SUM(K26:M26)</f>
        <v>171987.09999999998</v>
      </c>
      <c r="O26" s="107">
        <v>0</v>
      </c>
      <c r="P26" s="107">
        <v>159954.39000000001</v>
      </c>
      <c r="Q26" s="107">
        <v>159954.39000000001</v>
      </c>
      <c r="R26" s="107">
        <v>79941.39</v>
      </c>
      <c r="S26" s="107">
        <v>152429.57999999999</v>
      </c>
      <c r="T26" s="107">
        <v>0</v>
      </c>
      <c r="U26" s="107">
        <f>SUM(R26:T26)</f>
        <v>232370.96999999997</v>
      </c>
      <c r="V26" s="107">
        <v>79941.39</v>
      </c>
      <c r="W26" s="107">
        <v>152429.57999999999</v>
      </c>
      <c r="X26" s="107">
        <v>0</v>
      </c>
      <c r="Y26" s="107">
        <f>SUM(V26:X26)</f>
        <v>232370.96999999997</v>
      </c>
      <c r="Z26" s="107">
        <v>237507.33999999997</v>
      </c>
      <c r="AA26" s="108">
        <v>237507.33999999997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208">
        <v>3</v>
      </c>
      <c r="D27" s="53">
        <v>0</v>
      </c>
      <c r="E27" s="53">
        <v>0</v>
      </c>
      <c r="F27" s="53">
        <f>SUM(C27:E27)</f>
        <v>3</v>
      </c>
      <c r="G27" s="99">
        <v>12</v>
      </c>
      <c r="H27" s="33"/>
      <c r="I27" s="99">
        <v>5234.95</v>
      </c>
      <c r="J27" s="99">
        <v>0</v>
      </c>
      <c r="K27" s="99">
        <v>5234.95</v>
      </c>
      <c r="L27" s="99">
        <v>0</v>
      </c>
      <c r="M27" s="99">
        <v>0</v>
      </c>
      <c r="N27" s="64">
        <f>SUM(K27:M27)</f>
        <v>5234.95</v>
      </c>
      <c r="O27" s="99">
        <v>0</v>
      </c>
      <c r="P27" s="99">
        <v>22580.070000000003</v>
      </c>
      <c r="Q27" s="99">
        <v>22580.070000000003</v>
      </c>
      <c r="R27" s="99">
        <v>0</v>
      </c>
      <c r="S27" s="99">
        <v>0</v>
      </c>
      <c r="T27" s="99">
        <v>0</v>
      </c>
      <c r="U27" s="53">
        <f>SUM(R27:T27)</f>
        <v>0</v>
      </c>
      <c r="V27" s="99">
        <v>0</v>
      </c>
      <c r="W27" s="99">
        <v>0</v>
      </c>
      <c r="X27" s="99">
        <v>0</v>
      </c>
      <c r="Y27" s="53">
        <f>SUM(V27:X27)</f>
        <v>0</v>
      </c>
      <c r="Z27" s="99">
        <v>-3730.0999999999995</v>
      </c>
      <c r="AA27" s="100">
        <v>-3730.0999999999995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205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209">
        <v>0</v>
      </c>
      <c r="D29" s="54">
        <v>0</v>
      </c>
      <c r="E29" s="54">
        <v>0</v>
      </c>
      <c r="F29" s="54">
        <f>SUM(C29:E29)</f>
        <v>0</v>
      </c>
      <c r="G29" s="14">
        <v>1</v>
      </c>
      <c r="H29" s="3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5">
        <f>SUM(K29:M29)</f>
        <v>0</v>
      </c>
      <c r="O29" s="14">
        <v>0</v>
      </c>
      <c r="P29" s="14">
        <v>9856.2000000000007</v>
      </c>
      <c r="Q29" s="14">
        <v>1137.5301369863009</v>
      </c>
      <c r="R29" s="14">
        <v>0</v>
      </c>
      <c r="S29" s="14">
        <v>0</v>
      </c>
      <c r="T29" s="14">
        <v>0</v>
      </c>
      <c r="U29" s="54">
        <f>SUM(R29:T29)</f>
        <v>0</v>
      </c>
      <c r="V29" s="14">
        <v>0</v>
      </c>
      <c r="W29" s="14">
        <v>0</v>
      </c>
      <c r="X29" s="14">
        <v>0</v>
      </c>
      <c r="Y29" s="54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206">
        <f t="shared" ref="C30:AA30" si="9">SUM(C31:C32)</f>
        <v>0</v>
      </c>
      <c r="D30" s="52">
        <f t="shared" si="9"/>
        <v>0</v>
      </c>
      <c r="E30" s="52">
        <f t="shared" si="9"/>
        <v>0</v>
      </c>
      <c r="F30" s="52">
        <f>SUM(F31:F32)</f>
        <v>0</v>
      </c>
      <c r="G30" s="52">
        <f t="shared" si="9"/>
        <v>0</v>
      </c>
      <c r="H30" s="32"/>
      <c r="I30" s="52">
        <f t="shared" si="9"/>
        <v>0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0</v>
      </c>
      <c r="P30" s="52">
        <f t="shared" si="9"/>
        <v>0</v>
      </c>
      <c r="Q30" s="52">
        <f t="shared" si="9"/>
        <v>0</v>
      </c>
      <c r="R30" s="52">
        <f t="shared" si="9"/>
        <v>0</v>
      </c>
      <c r="S30" s="52">
        <f t="shared" si="9"/>
        <v>0</v>
      </c>
      <c r="T30" s="52">
        <f t="shared" si="9"/>
        <v>0</v>
      </c>
      <c r="U30" s="52">
        <f t="shared" si="9"/>
        <v>0</v>
      </c>
      <c r="V30" s="52">
        <f t="shared" si="9"/>
        <v>0</v>
      </c>
      <c r="W30" s="52">
        <f t="shared" si="9"/>
        <v>0</v>
      </c>
      <c r="X30" s="52">
        <f t="shared" si="9"/>
        <v>0</v>
      </c>
      <c r="Y30" s="52">
        <f t="shared" si="9"/>
        <v>0</v>
      </c>
      <c r="Z30" s="52">
        <f t="shared" si="9"/>
        <v>0</v>
      </c>
      <c r="AA30" s="207">
        <f t="shared" si="9"/>
        <v>0</v>
      </c>
      <c r="AC30" s="93">
        <f t="shared" ref="AC30:AL30" si="10">SUM(AC31:AC32)</f>
        <v>0</v>
      </c>
      <c r="AD30" s="94">
        <f t="shared" si="10"/>
        <v>0</v>
      </c>
      <c r="AE30" s="94">
        <f t="shared" si="10"/>
        <v>0</v>
      </c>
      <c r="AF30" s="94">
        <f t="shared" si="10"/>
        <v>0</v>
      </c>
      <c r="AG30" s="94">
        <f t="shared" si="10"/>
        <v>0</v>
      </c>
      <c r="AH30" s="94">
        <f t="shared" si="10"/>
        <v>0</v>
      </c>
      <c r="AI30" s="94">
        <f t="shared" si="10"/>
        <v>0</v>
      </c>
      <c r="AJ30" s="94">
        <f t="shared" si="10"/>
        <v>0</v>
      </c>
      <c r="AK30" s="94">
        <f t="shared" si="10"/>
        <v>0</v>
      </c>
      <c r="AL30" s="95">
        <f t="shared" si="10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>
        <v>0</v>
      </c>
      <c r="D32" s="113">
        <v>0</v>
      </c>
      <c r="E32" s="113">
        <v>0</v>
      </c>
      <c r="F32" s="113">
        <f>SUM(C32:E32)</f>
        <v>0</v>
      </c>
      <c r="G32" s="113">
        <v>0</v>
      </c>
      <c r="H32" s="105"/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205">
        <v>0</v>
      </c>
      <c r="D33" s="51">
        <v>0</v>
      </c>
      <c r="E33" s="51">
        <v>0</v>
      </c>
      <c r="F33" s="51">
        <f>SUM(C33:E33)</f>
        <v>0</v>
      </c>
      <c r="G33" s="91">
        <v>1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63">
        <f>SUM(K33:M33)</f>
        <v>0</v>
      </c>
      <c r="O33" s="91">
        <v>0</v>
      </c>
      <c r="P33" s="91">
        <v>2132.5500000000002</v>
      </c>
      <c r="Q33" s="91">
        <v>370.87520547945223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0</v>
      </c>
      <c r="AA33" s="92">
        <v>0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206">
        <f t="shared" ref="C34:AA34" si="11">SUM(C35:C36)</f>
        <v>0</v>
      </c>
      <c r="D34" s="52">
        <f t="shared" si="11"/>
        <v>0</v>
      </c>
      <c r="E34" s="52">
        <f t="shared" si="11"/>
        <v>0</v>
      </c>
      <c r="F34" s="52">
        <f>SUM(F35:F36)</f>
        <v>0</v>
      </c>
      <c r="G34" s="52">
        <f t="shared" si="11"/>
        <v>0</v>
      </c>
      <c r="H34" s="33"/>
      <c r="I34" s="52">
        <f t="shared" si="11"/>
        <v>0</v>
      </c>
      <c r="J34" s="52">
        <f t="shared" si="11"/>
        <v>0</v>
      </c>
      <c r="K34" s="52">
        <f t="shared" si="11"/>
        <v>0</v>
      </c>
      <c r="L34" s="52">
        <f t="shared" si="11"/>
        <v>0</v>
      </c>
      <c r="M34" s="52">
        <f t="shared" si="11"/>
        <v>0</v>
      </c>
      <c r="N34" s="52">
        <f t="shared" si="11"/>
        <v>0</v>
      </c>
      <c r="O34" s="52">
        <f t="shared" si="11"/>
        <v>0</v>
      </c>
      <c r="P34" s="52">
        <f t="shared" si="11"/>
        <v>0</v>
      </c>
      <c r="Q34" s="52">
        <f t="shared" si="11"/>
        <v>0</v>
      </c>
      <c r="R34" s="52">
        <f t="shared" si="11"/>
        <v>0</v>
      </c>
      <c r="S34" s="52">
        <f t="shared" si="11"/>
        <v>0</v>
      </c>
      <c r="T34" s="52">
        <f t="shared" si="11"/>
        <v>0</v>
      </c>
      <c r="U34" s="52">
        <f t="shared" si="11"/>
        <v>0</v>
      </c>
      <c r="V34" s="52">
        <f t="shared" si="11"/>
        <v>0</v>
      </c>
      <c r="W34" s="52">
        <f t="shared" si="11"/>
        <v>0</v>
      </c>
      <c r="X34" s="52">
        <f t="shared" si="11"/>
        <v>0</v>
      </c>
      <c r="Y34" s="52">
        <f t="shared" si="11"/>
        <v>0</v>
      </c>
      <c r="Z34" s="52">
        <f t="shared" si="11"/>
        <v>0</v>
      </c>
      <c r="AA34" s="207">
        <f t="shared" si="11"/>
        <v>0</v>
      </c>
      <c r="AC34" s="93">
        <f t="shared" ref="AC34:AL34" si="12">SUM(AC35:AC36)</f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>
        <f t="shared" si="12"/>
        <v>0</v>
      </c>
    </row>
    <row r="35" spans="1:38" ht="30">
      <c r="A35" s="21"/>
      <c r="B35" s="8" t="s">
        <v>52</v>
      </c>
      <c r="C35" s="203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210">
        <v>199</v>
      </c>
      <c r="D37" s="55">
        <v>2</v>
      </c>
      <c r="E37" s="55">
        <v>0</v>
      </c>
      <c r="F37" s="55">
        <f>SUM(C37:E37)</f>
        <v>201</v>
      </c>
      <c r="G37" s="97">
        <v>146</v>
      </c>
      <c r="H37" s="35"/>
      <c r="I37" s="97">
        <v>361313.89247999975</v>
      </c>
      <c r="J37" s="97">
        <v>59010.255359999996</v>
      </c>
      <c r="K37" s="97">
        <v>342534.48</v>
      </c>
      <c r="L37" s="97">
        <v>393.26</v>
      </c>
      <c r="M37" s="97">
        <v>0</v>
      </c>
      <c r="N37" s="66">
        <f>SUM(K37:M37)</f>
        <v>342927.74</v>
      </c>
      <c r="O37" s="97">
        <v>59010.255359999996</v>
      </c>
      <c r="P37" s="97">
        <v>80478.31</v>
      </c>
      <c r="Q37" s="97">
        <v>22839.169142242874</v>
      </c>
      <c r="R37" s="97">
        <v>111084.24</v>
      </c>
      <c r="S37" s="97">
        <v>0</v>
      </c>
      <c r="T37" s="97">
        <v>0</v>
      </c>
      <c r="U37" s="55">
        <f>SUM(R37:T37)</f>
        <v>111084.24</v>
      </c>
      <c r="V37" s="97">
        <v>111084.24</v>
      </c>
      <c r="W37" s="97">
        <v>0</v>
      </c>
      <c r="X37" s="97">
        <v>0</v>
      </c>
      <c r="Y37" s="55">
        <f>SUM(V37:X37)</f>
        <v>111084.24</v>
      </c>
      <c r="Z37" s="97">
        <v>113110.73999999999</v>
      </c>
      <c r="AA37" s="98">
        <v>113110.73999999999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205">
        <v>571</v>
      </c>
      <c r="D38" s="51">
        <v>414</v>
      </c>
      <c r="E38" s="51">
        <v>0</v>
      </c>
      <c r="F38" s="51">
        <f>SUM(C38:E38)</f>
        <v>985</v>
      </c>
      <c r="G38" s="91">
        <v>4017</v>
      </c>
      <c r="H38" s="36"/>
      <c r="I38" s="91">
        <v>541808.41941900004</v>
      </c>
      <c r="J38" s="91">
        <v>339627.68639473262</v>
      </c>
      <c r="K38" s="91">
        <v>461632.45</v>
      </c>
      <c r="L38" s="91">
        <v>24478.9</v>
      </c>
      <c r="M38" s="91">
        <v>0</v>
      </c>
      <c r="N38" s="63">
        <f>SUM(K38:M38)</f>
        <v>486111.35000000003</v>
      </c>
      <c r="O38" s="91">
        <v>339627.68639473262</v>
      </c>
      <c r="P38" s="91">
        <v>536158.42999999993</v>
      </c>
      <c r="Q38" s="91">
        <v>165623.84314929991</v>
      </c>
      <c r="R38" s="91">
        <v>14781.17</v>
      </c>
      <c r="S38" s="91">
        <v>115</v>
      </c>
      <c r="T38" s="91">
        <v>0</v>
      </c>
      <c r="U38" s="51">
        <f>SUM(R38:T38)</f>
        <v>14896.17</v>
      </c>
      <c r="V38" s="91">
        <v>14781.17</v>
      </c>
      <c r="W38" s="91">
        <v>115</v>
      </c>
      <c r="X38" s="91">
        <v>0</v>
      </c>
      <c r="Y38" s="51">
        <f>SUM(V38:X38)</f>
        <v>14896.17</v>
      </c>
      <c r="Z38" s="91">
        <v>15063.490000000007</v>
      </c>
      <c r="AA38" s="92">
        <v>15063.490000000007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205">
        <v>746</v>
      </c>
      <c r="D39" s="51">
        <v>675</v>
      </c>
      <c r="E39" s="51">
        <v>2</v>
      </c>
      <c r="F39" s="51">
        <f>SUM(C39:E39)</f>
        <v>1423</v>
      </c>
      <c r="G39" s="91">
        <v>4669</v>
      </c>
      <c r="H39" s="36"/>
      <c r="I39" s="91">
        <v>11036.383200000002</v>
      </c>
      <c r="J39" s="91">
        <v>0</v>
      </c>
      <c r="K39" s="91">
        <v>3383.68</v>
      </c>
      <c r="L39" s="91">
        <v>5641.85</v>
      </c>
      <c r="M39" s="91">
        <v>2</v>
      </c>
      <c r="N39" s="63">
        <f>SUM(K39:M39)</f>
        <v>9027.5300000000007</v>
      </c>
      <c r="O39" s="91">
        <v>0</v>
      </c>
      <c r="P39" s="91">
        <v>9835.2500000000018</v>
      </c>
      <c r="Q39" s="91">
        <v>9835.2500000000018</v>
      </c>
      <c r="R39" s="91">
        <v>8975</v>
      </c>
      <c r="S39" s="91">
        <v>12902</v>
      </c>
      <c r="T39" s="91">
        <v>0</v>
      </c>
      <c r="U39" s="51">
        <f>SUM(R39:T39)</f>
        <v>21877</v>
      </c>
      <c r="V39" s="91">
        <v>8975</v>
      </c>
      <c r="W39" s="91">
        <v>12902</v>
      </c>
      <c r="X39" s="91">
        <v>0</v>
      </c>
      <c r="Y39" s="51">
        <f>SUM(V39:X39)</f>
        <v>21877</v>
      </c>
      <c r="Z39" s="91">
        <v>21742.370000000014</v>
      </c>
      <c r="AA39" s="92">
        <v>21742.370000000014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206">
        <f t="shared" ref="C40:AA40" si="13">SUM(C41:C43)</f>
        <v>1563</v>
      </c>
      <c r="D40" s="52">
        <f t="shared" si="13"/>
        <v>3</v>
      </c>
      <c r="E40" s="52">
        <f t="shared" si="13"/>
        <v>0</v>
      </c>
      <c r="F40" s="52">
        <f>SUM(F41:F43)</f>
        <v>1566</v>
      </c>
      <c r="G40" s="52">
        <f t="shared" si="13"/>
        <v>1419</v>
      </c>
      <c r="H40" s="36"/>
      <c r="I40" s="52">
        <f t="shared" si="13"/>
        <v>653677.98300000001</v>
      </c>
      <c r="J40" s="52">
        <f t="shared" si="13"/>
        <v>534859.51268987102</v>
      </c>
      <c r="K40" s="52">
        <f t="shared" si="13"/>
        <v>616809.03</v>
      </c>
      <c r="L40" s="52">
        <f t="shared" si="13"/>
        <v>1510</v>
      </c>
      <c r="M40" s="52">
        <f t="shared" si="13"/>
        <v>0</v>
      </c>
      <c r="N40" s="52">
        <f t="shared" si="13"/>
        <v>618319.03</v>
      </c>
      <c r="O40" s="52">
        <f t="shared" si="13"/>
        <v>534859.51268987102</v>
      </c>
      <c r="P40" s="52">
        <f t="shared" si="13"/>
        <v>938562.00000000023</v>
      </c>
      <c r="Q40" s="52">
        <f t="shared" si="13"/>
        <v>237775.78296144682</v>
      </c>
      <c r="R40" s="52">
        <f t="shared" si="13"/>
        <v>548413.29</v>
      </c>
      <c r="S40" s="52">
        <f t="shared" si="13"/>
        <v>0</v>
      </c>
      <c r="T40" s="52">
        <f t="shared" si="13"/>
        <v>0</v>
      </c>
      <c r="U40" s="52">
        <f t="shared" si="13"/>
        <v>548413.29</v>
      </c>
      <c r="V40" s="52">
        <f t="shared" si="13"/>
        <v>274206.64500000002</v>
      </c>
      <c r="W40" s="52">
        <f t="shared" si="13"/>
        <v>0</v>
      </c>
      <c r="X40" s="52">
        <f t="shared" si="13"/>
        <v>0</v>
      </c>
      <c r="Y40" s="52">
        <f t="shared" si="13"/>
        <v>274206.64500000002</v>
      </c>
      <c r="Z40" s="52">
        <f t="shared" si="13"/>
        <v>4192133.9130999986</v>
      </c>
      <c r="AA40" s="207">
        <f t="shared" si="13"/>
        <v>304911.15559999831</v>
      </c>
      <c r="AC40" s="69">
        <f t="shared" ref="AC40:AL40" si="14">SUM(AC41:AC43)</f>
        <v>0</v>
      </c>
      <c r="AD40" s="70">
        <f t="shared" si="14"/>
        <v>0</v>
      </c>
      <c r="AE40" s="70">
        <f t="shared" si="14"/>
        <v>0</v>
      </c>
      <c r="AF40" s="70">
        <f t="shared" si="14"/>
        <v>0</v>
      </c>
      <c r="AG40" s="70">
        <f t="shared" si="14"/>
        <v>0</v>
      </c>
      <c r="AH40" s="70">
        <f t="shared" si="14"/>
        <v>0</v>
      </c>
      <c r="AI40" s="70">
        <f t="shared" si="14"/>
        <v>0</v>
      </c>
      <c r="AJ40" s="70">
        <f t="shared" si="14"/>
        <v>0</v>
      </c>
      <c r="AK40" s="70">
        <f t="shared" si="14"/>
        <v>0</v>
      </c>
      <c r="AL40" s="71">
        <f t="shared" si="14"/>
        <v>0</v>
      </c>
    </row>
    <row r="41" spans="1:38" ht="30">
      <c r="A41" s="17"/>
      <c r="B41" s="9" t="s">
        <v>59</v>
      </c>
      <c r="C41" s="211">
        <v>8</v>
      </c>
      <c r="D41" s="56">
        <v>0</v>
      </c>
      <c r="E41" s="56">
        <v>0</v>
      </c>
      <c r="F41" s="56">
        <f>SUM(C41:E41)</f>
        <v>8</v>
      </c>
      <c r="G41" s="102">
        <v>20</v>
      </c>
      <c r="H41" s="34"/>
      <c r="I41" s="102">
        <v>18605</v>
      </c>
      <c r="J41" s="102">
        <v>9302.5</v>
      </c>
      <c r="K41" s="102">
        <v>18605</v>
      </c>
      <c r="L41" s="102">
        <v>0</v>
      </c>
      <c r="M41" s="102">
        <v>0</v>
      </c>
      <c r="N41" s="67">
        <f>SUM(K41:M41)</f>
        <v>18605</v>
      </c>
      <c r="O41" s="102">
        <v>9302.5</v>
      </c>
      <c r="P41" s="102">
        <v>41502.030000000013</v>
      </c>
      <c r="Q41" s="102">
        <v>20751.01517405593</v>
      </c>
      <c r="R41" s="102">
        <v>0</v>
      </c>
      <c r="S41" s="102">
        <v>0</v>
      </c>
      <c r="T41" s="102">
        <v>0</v>
      </c>
      <c r="U41" s="56">
        <f>SUM(R41:T41)</f>
        <v>0</v>
      </c>
      <c r="V41" s="102">
        <v>0</v>
      </c>
      <c r="W41" s="102">
        <v>0</v>
      </c>
      <c r="X41" s="102">
        <v>0</v>
      </c>
      <c r="Y41" s="56">
        <f>SUM(V41:X41)</f>
        <v>0</v>
      </c>
      <c r="Z41" s="102">
        <v>0</v>
      </c>
      <c r="AA41" s="103">
        <v>0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1535</v>
      </c>
      <c r="D42" s="107">
        <v>3</v>
      </c>
      <c r="E42" s="107">
        <v>0</v>
      </c>
      <c r="F42" s="107">
        <f>SUM(C42:E42)</f>
        <v>1538</v>
      </c>
      <c r="G42" s="107">
        <v>1353</v>
      </c>
      <c r="H42" s="105"/>
      <c r="I42" s="107">
        <v>622347.98300000001</v>
      </c>
      <c r="J42" s="107">
        <v>519244.51268987096</v>
      </c>
      <c r="K42" s="107">
        <v>585579.03</v>
      </c>
      <c r="L42" s="107">
        <v>1510</v>
      </c>
      <c r="M42" s="107">
        <v>0</v>
      </c>
      <c r="N42" s="42">
        <f>SUM(K42:M42)</f>
        <v>587089.03</v>
      </c>
      <c r="O42" s="107">
        <v>519244.51268987096</v>
      </c>
      <c r="P42" s="107">
        <v>866049.98000000021</v>
      </c>
      <c r="Q42" s="107">
        <v>201519.77037511399</v>
      </c>
      <c r="R42" s="107">
        <v>548413.29</v>
      </c>
      <c r="S42" s="107">
        <v>0</v>
      </c>
      <c r="T42" s="107">
        <v>0</v>
      </c>
      <c r="U42" s="107">
        <f>SUM(R42:T42)</f>
        <v>548413.29</v>
      </c>
      <c r="V42" s="107">
        <v>274206.64500000002</v>
      </c>
      <c r="W42" s="107">
        <v>0</v>
      </c>
      <c r="X42" s="107">
        <v>0</v>
      </c>
      <c r="Y42" s="107">
        <f>SUM(V42:X42)</f>
        <v>274206.64500000002</v>
      </c>
      <c r="Z42" s="107">
        <v>4196133.9130999986</v>
      </c>
      <c r="AA42" s="108">
        <v>306911.15559999831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208">
        <v>20</v>
      </c>
      <c r="D43" s="53">
        <v>0</v>
      </c>
      <c r="E43" s="53">
        <v>0</v>
      </c>
      <c r="F43" s="53">
        <f>SUM(C43:E43)</f>
        <v>20</v>
      </c>
      <c r="G43" s="99">
        <v>46</v>
      </c>
      <c r="H43" s="33"/>
      <c r="I43" s="99">
        <v>12725</v>
      </c>
      <c r="J43" s="99">
        <v>6312.5</v>
      </c>
      <c r="K43" s="99">
        <v>12625</v>
      </c>
      <c r="L43" s="99">
        <v>0</v>
      </c>
      <c r="M43" s="99">
        <v>0</v>
      </c>
      <c r="N43" s="64">
        <f>SUM(K43:M43)</f>
        <v>12625</v>
      </c>
      <c r="O43" s="99">
        <v>6312.5</v>
      </c>
      <c r="P43" s="99">
        <v>31009.989999999998</v>
      </c>
      <c r="Q43" s="99">
        <v>15504.997412276898</v>
      </c>
      <c r="R43" s="99">
        <v>0</v>
      </c>
      <c r="S43" s="99">
        <v>0</v>
      </c>
      <c r="T43" s="99">
        <v>0</v>
      </c>
      <c r="U43" s="53">
        <f>SUM(R43:T43)</f>
        <v>0</v>
      </c>
      <c r="V43" s="99">
        <v>0</v>
      </c>
      <c r="W43" s="99">
        <v>0</v>
      </c>
      <c r="X43" s="99">
        <v>0</v>
      </c>
      <c r="Y43" s="53">
        <f>SUM(V43:X43)</f>
        <v>0</v>
      </c>
      <c r="Z43" s="99">
        <v>-4000</v>
      </c>
      <c r="AA43" s="100">
        <v>-2000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205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1066.0619409999999</v>
      </c>
      <c r="AA44" s="92">
        <v>1066.0619409999999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206">
        <f t="shared" ref="C45:AA45" si="15">SUM(C46:C48)</f>
        <v>895</v>
      </c>
      <c r="D45" s="52">
        <f t="shared" si="15"/>
        <v>61</v>
      </c>
      <c r="E45" s="52">
        <f t="shared" si="15"/>
        <v>119</v>
      </c>
      <c r="F45" s="52">
        <f>SUM(F46:F48)</f>
        <v>1075</v>
      </c>
      <c r="G45" s="52">
        <f t="shared" si="15"/>
        <v>2397</v>
      </c>
      <c r="H45" s="36"/>
      <c r="I45" s="52">
        <f t="shared" si="15"/>
        <v>314862.53125</v>
      </c>
      <c r="J45" s="52">
        <f t="shared" si="15"/>
        <v>1364.2741183096464</v>
      </c>
      <c r="K45" s="52">
        <f t="shared" si="15"/>
        <v>289024.45</v>
      </c>
      <c r="L45" s="52">
        <f t="shared" si="15"/>
        <v>10063.69</v>
      </c>
      <c r="M45" s="52">
        <f t="shared" si="15"/>
        <v>5416.07</v>
      </c>
      <c r="N45" s="52">
        <f t="shared" si="15"/>
        <v>304504.21000000002</v>
      </c>
      <c r="O45" s="52">
        <f t="shared" si="15"/>
        <v>1364.2741183096464</v>
      </c>
      <c r="P45" s="52">
        <f t="shared" si="15"/>
        <v>445749.07</v>
      </c>
      <c r="Q45" s="52">
        <f t="shared" si="15"/>
        <v>444371.00025576237</v>
      </c>
      <c r="R45" s="52">
        <f t="shared" si="15"/>
        <v>0</v>
      </c>
      <c r="S45" s="52">
        <f t="shared" si="15"/>
        <v>0</v>
      </c>
      <c r="T45" s="52">
        <f t="shared" si="15"/>
        <v>0</v>
      </c>
      <c r="U45" s="52">
        <f t="shared" si="15"/>
        <v>0</v>
      </c>
      <c r="V45" s="52">
        <f t="shared" si="15"/>
        <v>0</v>
      </c>
      <c r="W45" s="52">
        <f t="shared" si="15"/>
        <v>0</v>
      </c>
      <c r="X45" s="52">
        <f t="shared" si="15"/>
        <v>0</v>
      </c>
      <c r="Y45" s="52">
        <f t="shared" si="15"/>
        <v>0</v>
      </c>
      <c r="Z45" s="52">
        <f t="shared" si="15"/>
        <v>387.95339400000375</v>
      </c>
      <c r="AA45" s="207">
        <f t="shared" si="15"/>
        <v>387.95339400000375</v>
      </c>
      <c r="AC45" s="93">
        <f t="shared" ref="AC45:AL45" si="16">SUM(AC46:AC48)</f>
        <v>0</v>
      </c>
      <c r="AD45" s="94">
        <f t="shared" si="16"/>
        <v>0</v>
      </c>
      <c r="AE45" s="94">
        <f t="shared" si="16"/>
        <v>0</v>
      </c>
      <c r="AF45" s="94">
        <f t="shared" si="16"/>
        <v>0</v>
      </c>
      <c r="AG45" s="94">
        <f t="shared" si="16"/>
        <v>0</v>
      </c>
      <c r="AH45" s="94">
        <f t="shared" si="16"/>
        <v>0</v>
      </c>
      <c r="AI45" s="94">
        <f t="shared" si="16"/>
        <v>0</v>
      </c>
      <c r="AJ45" s="94">
        <f t="shared" si="16"/>
        <v>0</v>
      </c>
      <c r="AK45" s="94">
        <f t="shared" si="16"/>
        <v>0</v>
      </c>
      <c r="AL45" s="95">
        <f t="shared" si="16"/>
        <v>0</v>
      </c>
    </row>
    <row r="46" spans="1:38">
      <c r="A46" s="17"/>
      <c r="B46" s="10" t="s">
        <v>65</v>
      </c>
      <c r="C46" s="109">
        <v>796</v>
      </c>
      <c r="D46" s="110">
        <v>39</v>
      </c>
      <c r="E46" s="110">
        <v>118</v>
      </c>
      <c r="F46" s="110">
        <f>SUM(C46:E46)</f>
        <v>953</v>
      </c>
      <c r="G46" s="110">
        <v>2118</v>
      </c>
      <c r="H46" s="34"/>
      <c r="I46" s="110">
        <v>111110.85</v>
      </c>
      <c r="J46" s="110">
        <v>0</v>
      </c>
      <c r="K46" s="110">
        <v>88795.06</v>
      </c>
      <c r="L46" s="110">
        <v>8731.69</v>
      </c>
      <c r="M46" s="110">
        <v>4716.07</v>
      </c>
      <c r="N46" s="43">
        <f>SUM(K46:M46)</f>
        <v>102242.82</v>
      </c>
      <c r="O46" s="110">
        <v>0</v>
      </c>
      <c r="P46" s="110">
        <v>81339.359999999986</v>
      </c>
      <c r="Q46" s="110">
        <v>81325.564374072012</v>
      </c>
      <c r="R46" s="110">
        <v>0</v>
      </c>
      <c r="S46" s="110">
        <v>0</v>
      </c>
      <c r="T46" s="110">
        <v>0</v>
      </c>
      <c r="U46" s="110">
        <f>SUM(R46:T46)</f>
        <v>0</v>
      </c>
      <c r="V46" s="110">
        <v>0</v>
      </c>
      <c r="W46" s="110">
        <v>0</v>
      </c>
      <c r="X46" s="110">
        <v>0</v>
      </c>
      <c r="Y46" s="110">
        <f>SUM(V46:X46)</f>
        <v>0</v>
      </c>
      <c r="Z46" s="110">
        <v>0.90000000000145519</v>
      </c>
      <c r="AA46" s="111">
        <v>0.90000000000145519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98">
        <v>1</v>
      </c>
      <c r="D47" s="45">
        <v>0</v>
      </c>
      <c r="E47" s="45">
        <v>0</v>
      </c>
      <c r="F47" s="45">
        <f>SUM(C47:E47)</f>
        <v>1</v>
      </c>
      <c r="G47" s="76">
        <v>2</v>
      </c>
      <c r="H47" s="105"/>
      <c r="I47" s="76">
        <v>500</v>
      </c>
      <c r="J47" s="76">
        <v>0</v>
      </c>
      <c r="K47" s="76">
        <v>500</v>
      </c>
      <c r="L47" s="76">
        <v>0</v>
      </c>
      <c r="M47" s="76">
        <v>0</v>
      </c>
      <c r="N47" s="58">
        <f>SUM(K47:M47)</f>
        <v>500</v>
      </c>
      <c r="O47" s="76">
        <v>0</v>
      </c>
      <c r="P47" s="76">
        <v>118.95999999999998</v>
      </c>
      <c r="Q47" s="76">
        <v>118.95999999999998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0</v>
      </c>
      <c r="AA47" s="77">
        <v>0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208">
        <v>98</v>
      </c>
      <c r="D48" s="53">
        <v>22</v>
      </c>
      <c r="E48" s="53">
        <v>1</v>
      </c>
      <c r="F48" s="53">
        <f>SUM(C48:E48)</f>
        <v>121</v>
      </c>
      <c r="G48" s="99">
        <v>277</v>
      </c>
      <c r="H48" s="105"/>
      <c r="I48" s="99">
        <v>203251.68124999999</v>
      </c>
      <c r="J48" s="99">
        <v>1364.2741183096464</v>
      </c>
      <c r="K48" s="99">
        <v>199729.39</v>
      </c>
      <c r="L48" s="99">
        <v>1332</v>
      </c>
      <c r="M48" s="99">
        <v>700</v>
      </c>
      <c r="N48" s="64">
        <f>SUM(K48:M48)</f>
        <v>201761.39</v>
      </c>
      <c r="O48" s="99">
        <v>1364.2741183096464</v>
      </c>
      <c r="P48" s="99">
        <v>364290.75</v>
      </c>
      <c r="Q48" s="99">
        <v>362926.47588169033</v>
      </c>
      <c r="R48" s="99">
        <v>0</v>
      </c>
      <c r="S48" s="99">
        <v>0</v>
      </c>
      <c r="T48" s="99">
        <v>0</v>
      </c>
      <c r="U48" s="53">
        <f>SUM(R48:T48)</f>
        <v>0</v>
      </c>
      <c r="V48" s="99">
        <v>0</v>
      </c>
      <c r="W48" s="99">
        <v>0</v>
      </c>
      <c r="X48" s="99">
        <v>0</v>
      </c>
      <c r="Y48" s="53">
        <f>SUM(V48:X48)</f>
        <v>0</v>
      </c>
      <c r="Z48" s="99">
        <v>387.0533940000023</v>
      </c>
      <c r="AA48" s="100">
        <v>387.0533940000023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210">
        <v>0</v>
      </c>
      <c r="D49" s="55">
        <v>0</v>
      </c>
      <c r="E49" s="55">
        <v>0</v>
      </c>
      <c r="F49" s="55">
        <f>SUM(C49:E49)</f>
        <v>0</v>
      </c>
      <c r="G49" s="97"/>
      <c r="H49" s="195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83" t="s">
        <v>69</v>
      </c>
      <c r="B50" s="284"/>
      <c r="C50" s="40">
        <f>C11+C16+C17+C20+C21+C24+C28+C29+C30+C33+C34+C37+C38+C39+C40+C44+C45+C49</f>
        <v>74474</v>
      </c>
      <c r="D50" s="15">
        <f>D11+D16+D17+D20+D21+D24+D28+D29+D30+D33+D34+D37+D38+D39+D40+D44+D45+D49</f>
        <v>89845</v>
      </c>
      <c r="E50" s="15">
        <f>E11+E16+E17+E20+E21+E24+E28+E29+E30+E33+E34+E37+E38+E39+E40+E44+E45+E49</f>
        <v>6916</v>
      </c>
      <c r="F50" s="15">
        <f>F11+F16+F17+F20+F21+F24+F28+F29+F30+F33+F34+F37+F38+F39+F40+F44+F45+F49</f>
        <v>171235</v>
      </c>
      <c r="G50" s="15">
        <f>G11+G16+G17+G20+G21+G24+G28+G29+G30+G33+G34+G37+G38+G39+G40+G44+G45+G49</f>
        <v>201080</v>
      </c>
      <c r="H50" s="15">
        <f t="shared" ref="H50:AL50" si="17">H11+H16+H17+H20+H21+H24+H28+H29+H30+H33+H34+H37+H38+H39+H40+H44+H45+H49</f>
        <v>88500</v>
      </c>
      <c r="I50" s="15">
        <f t="shared" si="17"/>
        <v>17401307.634680811</v>
      </c>
      <c r="J50" s="15">
        <f t="shared" si="17"/>
        <v>1080796.3194014027</v>
      </c>
      <c r="K50" s="15">
        <f t="shared" si="17"/>
        <v>11987971.103333332</v>
      </c>
      <c r="L50" s="15">
        <f t="shared" si="17"/>
        <v>2420172.6799999997</v>
      </c>
      <c r="M50" s="15">
        <f t="shared" si="17"/>
        <v>1133405.43</v>
      </c>
      <c r="N50" s="15">
        <f t="shared" si="17"/>
        <v>15541549.213333331</v>
      </c>
      <c r="O50" s="15">
        <f t="shared" si="17"/>
        <v>1080796.3194014027</v>
      </c>
      <c r="P50" s="15">
        <f t="shared" si="17"/>
        <v>13092551.040292116</v>
      </c>
      <c r="Q50" s="15">
        <f t="shared" si="17"/>
        <v>11876652.114938106</v>
      </c>
      <c r="R50" s="15">
        <f t="shared" si="17"/>
        <v>6618608.0477777785</v>
      </c>
      <c r="S50" s="15">
        <f t="shared" si="17"/>
        <v>1377127.8009477125</v>
      </c>
      <c r="T50" s="15">
        <f t="shared" si="17"/>
        <v>1262146.3600000001</v>
      </c>
      <c r="U50" s="15">
        <f>U11+U16+U17+U20+U21+U24+U28+U29+U30+U33+U34+U37+U38+U39+U40+U44+U45+U49</f>
        <v>9257882.2087254897</v>
      </c>
      <c r="V50" s="15">
        <f t="shared" si="17"/>
        <v>6344401.402777778</v>
      </c>
      <c r="W50" s="15">
        <f t="shared" si="17"/>
        <v>1377127.8009477125</v>
      </c>
      <c r="X50" s="15">
        <f t="shared" si="17"/>
        <v>1262146.3600000001</v>
      </c>
      <c r="Y50" s="15">
        <f t="shared" si="17"/>
        <v>8983675.5637254901</v>
      </c>
      <c r="Z50" s="15">
        <f t="shared" si="17"/>
        <v>12871909.443608724</v>
      </c>
      <c r="AA50" s="16">
        <f t="shared" si="17"/>
        <v>8985086.6861087233</v>
      </c>
      <c r="AC50" s="40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2021-05-19T17:03:09Z</dcterms:modified>
</cp:coreProperties>
</file>